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28339D2D-635E-432E-A73E-1256799273B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13" i="1"/>
  <c r="D88" i="1"/>
  <c r="F17" i="1"/>
  <c r="D52" i="1" l="1"/>
  <c r="D46" i="1"/>
  <c r="D41" i="1"/>
  <c r="F24" i="1" l="1"/>
  <c r="F25" i="1" s="1"/>
  <c r="F6" i="1" l="1"/>
  <c r="F11" i="1" l="1"/>
  <c r="F7" i="1"/>
  <c r="F14" i="1"/>
  <c r="E84" i="1"/>
  <c r="E85" i="1"/>
  <c r="E87" i="1"/>
  <c r="E86" i="1"/>
  <c r="J187" i="1"/>
  <c r="J162" i="1"/>
  <c r="F38" i="1" l="1"/>
  <c r="F39" i="1"/>
  <c r="D10" i="1"/>
  <c r="F10" i="1" s="1"/>
  <c r="E80" i="1" s="1"/>
  <c r="D7" i="1"/>
  <c r="E57" i="1"/>
  <c r="F37" i="1"/>
  <c r="E56" i="1"/>
  <c r="F114" i="1" s="1"/>
  <c r="F40" i="1"/>
  <c r="E58" i="1"/>
  <c r="E88" i="1"/>
  <c r="F51" i="1"/>
  <c r="F50" i="1"/>
  <c r="F49" i="1"/>
  <c r="F48" i="1"/>
  <c r="F32" i="1"/>
  <c r="F27" i="1"/>
  <c r="F12" i="1" l="1"/>
  <c r="E78" i="1"/>
  <c r="F290" i="1" s="1"/>
  <c r="E79" i="1"/>
  <c r="F297" i="1" s="1"/>
  <c r="F13" i="1"/>
  <c r="D81" i="1"/>
  <c r="E81" i="1" s="1"/>
  <c r="F307" i="1" s="1"/>
  <c r="E59" i="1"/>
  <c r="E61" i="1"/>
  <c r="E62" i="1"/>
  <c r="E63" i="1"/>
  <c r="E64" i="1"/>
  <c r="E74" i="1"/>
  <c r="F74" i="1" s="1"/>
  <c r="E71" i="1"/>
  <c r="F71" i="1" s="1"/>
  <c r="E75" i="1"/>
  <c r="F75" i="1" s="1"/>
  <c r="E72" i="1"/>
  <c r="F72" i="1" s="1"/>
  <c r="E70" i="1"/>
  <c r="F70" i="1" s="1"/>
  <c r="F52" i="1"/>
  <c r="E67" i="1"/>
  <c r="F67" i="1" s="1"/>
  <c r="E73" i="1"/>
  <c r="F73" i="1" s="1"/>
  <c r="E69" i="1"/>
  <c r="F69" i="1" s="1"/>
  <c r="F303" i="1"/>
  <c r="E68" i="1"/>
  <c r="F68" i="1" s="1"/>
  <c r="F23" i="1"/>
  <c r="E23" i="1" s="1"/>
  <c r="F44" i="1" l="1"/>
  <c r="F45" i="1"/>
  <c r="F43" i="1"/>
  <c r="E65" i="1"/>
  <c r="F63" i="1"/>
  <c r="F64" i="1"/>
  <c r="F62" i="1"/>
  <c r="F61" i="1"/>
  <c r="F130" i="1"/>
  <c r="F122" i="1"/>
  <c r="E76" i="1"/>
  <c r="F247" i="1"/>
  <c r="F257" i="1"/>
  <c r="F262" i="1"/>
  <c r="F163" i="1"/>
  <c r="F243" i="1"/>
  <c r="F268" i="1"/>
  <c r="F238" i="1"/>
  <c r="F232" i="1"/>
  <c r="F274" i="1"/>
  <c r="F251" i="1"/>
  <c r="F155" i="1"/>
  <c r="F148" i="1"/>
  <c r="F142" i="1"/>
  <c r="K154" i="1"/>
  <c r="K146" i="1"/>
  <c r="K137" i="1"/>
  <c r="K125" i="1"/>
  <c r="K181" i="1"/>
  <c r="K120" i="1"/>
  <c r="K176" i="1"/>
  <c r="K115" i="1"/>
  <c r="K187" i="1" l="1"/>
  <c r="K162" i="1"/>
  <c r="F30" i="1"/>
  <c r="F29" i="1" s="1"/>
  <c r="E82" i="1" l="1"/>
  <c r="F196" i="1" l="1"/>
  <c r="F179" i="1"/>
  <c r="F186" i="1"/>
  <c r="F174" i="1"/>
  <c r="F41" i="1" l="1"/>
  <c r="F15" i="1"/>
  <c r="F8" i="1" s="1"/>
  <c r="F46" i="1" l="1"/>
  <c r="F53" i="1" s="1"/>
</calcChain>
</file>

<file path=xl/sharedStrings.xml><?xml version="1.0" encoding="utf-8"?>
<sst xmlns="http://schemas.openxmlformats.org/spreadsheetml/2006/main" count="630" uniqueCount="463">
  <si>
    <t>M2</t>
  </si>
  <si>
    <t xml:space="preserve">Resumen </t>
  </si>
  <si>
    <t>Anteproyecto</t>
  </si>
  <si>
    <t>Instalación de telefonía y sonido</t>
  </si>
  <si>
    <t>Instalación de aire acondicionado</t>
  </si>
  <si>
    <t>Diseño conceptual</t>
  </si>
  <si>
    <t>Diseño ejecutivo</t>
  </si>
  <si>
    <t>Instalación de voz y datos</t>
  </si>
  <si>
    <t>Dirección responsable de obra</t>
  </si>
  <si>
    <t>Supervisión de obra</t>
  </si>
  <si>
    <t>Dirección arquitectónica</t>
  </si>
  <si>
    <t>Ejecución y administración directa de Obra</t>
  </si>
  <si>
    <t>H</t>
  </si>
  <si>
    <t>CO</t>
  </si>
  <si>
    <t>FS</t>
  </si>
  <si>
    <t>FR</t>
  </si>
  <si>
    <t>S</t>
  </si>
  <si>
    <t>CBM</t>
  </si>
  <si>
    <t>FC</t>
  </si>
  <si>
    <t>B.- FACTOR DE LA SUPERFICIE</t>
  </si>
  <si>
    <t>Asilos, Orfelinatos</t>
  </si>
  <si>
    <t>Casas de Empeño</t>
  </si>
  <si>
    <t>Centros de Rehabilitación</t>
  </si>
  <si>
    <t>Centros de Protección</t>
  </si>
  <si>
    <t>Dormitorios Públicos</t>
  </si>
  <si>
    <t>Guarderías</t>
  </si>
  <si>
    <t>Agencias de Vehículos</t>
  </si>
  <si>
    <t>Centros de Abasto</t>
  </si>
  <si>
    <t>Centros Comerciales</t>
  </si>
  <si>
    <t>Centros de Exposiciones</t>
  </si>
  <si>
    <t>Edificios Comerciales y Oficinas</t>
  </si>
  <si>
    <t>Ferreterías y Tlapalerías</t>
  </si>
  <si>
    <t>Joyerías</t>
  </si>
  <si>
    <t>Librerías</t>
  </si>
  <si>
    <t>Mercados</t>
  </si>
  <si>
    <t>Supermercados y Autoservicios</t>
  </si>
  <si>
    <t>Interiorismo Comercial</t>
  </si>
  <si>
    <t>Tiendas de Departamentos</t>
  </si>
  <si>
    <t>Tiendas Especializadas</t>
  </si>
  <si>
    <t>Locales Comerciales</t>
  </si>
  <si>
    <t>Stands</t>
  </si>
  <si>
    <t>Agencias de Noticias</t>
  </si>
  <si>
    <t>Centrales Telefónicas</t>
  </si>
  <si>
    <t>Centros de Internet</t>
  </si>
  <si>
    <t>Edificio de Correos</t>
  </si>
  <si>
    <t>Edificios de Telégrafos</t>
  </si>
  <si>
    <t>Estudios de Audio y Video</t>
  </si>
  <si>
    <t>Estudios de Cine</t>
  </si>
  <si>
    <t>Paquetería y Envíos</t>
  </si>
  <si>
    <t>Prensa</t>
  </si>
  <si>
    <t>Radiodifusoras</t>
  </si>
  <si>
    <t>FACTOR DE COSTO</t>
  </si>
  <si>
    <t>Asistencia Social</t>
  </si>
  <si>
    <t>Comercios y Oficinas</t>
  </si>
  <si>
    <t>Medios de Comunicación</t>
  </si>
  <si>
    <t>Aeropuertos</t>
  </si>
  <si>
    <t>Hangares</t>
  </si>
  <si>
    <t>Torres de Control</t>
  </si>
  <si>
    <t>Obra Exterior</t>
  </si>
  <si>
    <t>Casetas de Peaje</t>
  </si>
  <si>
    <t>Centrales de Autobuses</t>
  </si>
  <si>
    <t>Estaciones de Ferrocarril</t>
  </si>
  <si>
    <t>Instalaciones Portuarias</t>
  </si>
  <si>
    <t>Paraderos de Autobuses</t>
  </si>
  <si>
    <t>Talleres de Mantenimiento</t>
  </si>
  <si>
    <t>Taquillas y Salas de Espera</t>
  </si>
  <si>
    <t>Auditorios</t>
  </si>
  <si>
    <t>Bibliotecas</t>
  </si>
  <si>
    <t>Casas de Cultura</t>
  </si>
  <si>
    <t>Centros de Arte</t>
  </si>
  <si>
    <t>Editoriales</t>
  </si>
  <si>
    <t>Galerías de Arte</t>
  </si>
  <si>
    <t>Monumentos</t>
  </si>
  <si>
    <t>Museos</t>
  </si>
  <si>
    <t>Salas de Concierto</t>
  </si>
  <si>
    <t>Talleres de Arte</t>
  </si>
  <si>
    <t>Teatros</t>
  </si>
  <si>
    <t>Albercas Recreativas</t>
  </si>
  <si>
    <t>Boliche</t>
  </si>
  <si>
    <t>Canchas Descubiertas</t>
  </si>
  <si>
    <t>Clubes Deportivos</t>
  </si>
  <si>
    <t>Gimnasios y Canchas Cubiertas</t>
  </si>
  <si>
    <t>Casa Club</t>
  </si>
  <si>
    <t>Campo de Golf</t>
  </si>
  <si>
    <t>Campo de Tiro</t>
  </si>
  <si>
    <t>Unidades Deportivas</t>
  </si>
  <si>
    <t>Transportes</t>
  </si>
  <si>
    <t>Culturales</t>
  </si>
  <si>
    <t>Deportivas</t>
  </si>
  <si>
    <t>Academias</t>
  </si>
  <si>
    <t>Campus de Educación Superior</t>
  </si>
  <si>
    <t>Escuelas Preescolares</t>
  </si>
  <si>
    <t>Escuelas Primarias</t>
  </si>
  <si>
    <t>Escuelas Secundarias</t>
  </si>
  <si>
    <t>Escuelas Preparatorias</t>
  </si>
  <si>
    <t>Escuelas Vocacionales</t>
  </si>
  <si>
    <t>Escuelas Técnicas</t>
  </si>
  <si>
    <t>Escuelas de Educación Especial</t>
  </si>
  <si>
    <t>Escuelas de Educación Superior</t>
  </si>
  <si>
    <t>Internados</t>
  </si>
  <si>
    <t>Laboratorios</t>
  </si>
  <si>
    <t>Laboratorios de Enseñanza</t>
  </si>
  <si>
    <t>Normales</t>
  </si>
  <si>
    <t>Bancos</t>
  </si>
  <si>
    <t>Casas de Bolsa</t>
  </si>
  <si>
    <t>Casas de Cambio</t>
  </si>
  <si>
    <t>Oficinas Centrales y Regionales</t>
  </si>
  <si>
    <t>Organizaciones Auxiliares</t>
  </si>
  <si>
    <t>Archivos</t>
  </si>
  <si>
    <t>Bases Militares</t>
  </si>
  <si>
    <t>Edificios</t>
  </si>
  <si>
    <t>Cuarteles Militares</t>
  </si>
  <si>
    <t>Oficinas Estatales</t>
  </si>
  <si>
    <t>Oficinas Federales</t>
  </si>
  <si>
    <t>Oficinas Municipales</t>
  </si>
  <si>
    <t>Palacios de Gobierno</t>
  </si>
  <si>
    <t>Sedes Judiciales</t>
  </si>
  <si>
    <t>Sedes Legislativas</t>
  </si>
  <si>
    <t>Condominios de Interés Social</t>
  </si>
  <si>
    <t>Condominios de Interés Medio</t>
  </si>
  <si>
    <t>Condominios Residenciales</t>
  </si>
  <si>
    <t>Edificios de Apartamentos</t>
  </si>
  <si>
    <t>Vivienda Progresiva</t>
  </si>
  <si>
    <t>Vivienda de Interés Social</t>
  </si>
  <si>
    <t>Vivienda de Interés Medio</t>
  </si>
  <si>
    <t>Casa-Habitación Residencial</t>
  </si>
  <si>
    <t>Residencias de Lujo</t>
  </si>
  <si>
    <t>Financieras y Bancarias</t>
  </si>
  <si>
    <t>Gubernamentales</t>
  </si>
  <si>
    <t>Habitacionales</t>
  </si>
  <si>
    <t>Áreas Exteriores</t>
  </si>
  <si>
    <t>Bodegas y Almacenes</t>
  </si>
  <si>
    <t>Naves Industriales</t>
  </si>
  <si>
    <t>Oficinas</t>
  </si>
  <si>
    <t>Servicios del Personal</t>
  </si>
  <si>
    <t>Talleres</t>
  </si>
  <si>
    <t>Casetas de Seguridad Pública</t>
  </si>
  <si>
    <t>Centros de Readaptación Social</t>
  </si>
  <si>
    <t>Centros Tutelares</t>
  </si>
  <si>
    <t>Cuarteles de Seguridad Pública</t>
  </si>
  <si>
    <t>Estaciones de Bomberos</t>
  </si>
  <si>
    <t>Estaciones de Policía</t>
  </si>
  <si>
    <t>Laboratorios Especializados</t>
  </si>
  <si>
    <t>SEMEFO´s</t>
  </si>
  <si>
    <t>Arenas Deportivas</t>
  </si>
  <si>
    <t>Autódromos</t>
  </si>
  <si>
    <t>Billares</t>
  </si>
  <si>
    <t>Centros Nocturnos</t>
  </si>
  <si>
    <t>Cinemas</t>
  </si>
  <si>
    <t>Estadios</t>
  </si>
  <si>
    <t>Hipódromo</t>
  </si>
  <si>
    <t>Jardines (zoológicos, botánicos)</t>
  </si>
  <si>
    <t>Lienzos Charros</t>
  </si>
  <si>
    <t>Palenques</t>
  </si>
  <si>
    <t>Parques</t>
  </si>
  <si>
    <t>Planetarios</t>
  </si>
  <si>
    <t>Plazas Públicas</t>
  </si>
  <si>
    <t>Plazas de Toros</t>
  </si>
  <si>
    <t>Salones de Fiesta</t>
  </si>
  <si>
    <t>Plantas Industriales</t>
  </si>
  <si>
    <t>Basílicas y Catedrales</t>
  </si>
  <si>
    <t>Capillas</t>
  </si>
  <si>
    <t>Casas Pastorales</t>
  </si>
  <si>
    <t>Conventos y Monasterios</t>
  </si>
  <si>
    <t>Iglesias</t>
  </si>
  <si>
    <t>Sede Arzobispal</t>
  </si>
  <si>
    <t>Centros de Rehabilitación Física</t>
  </si>
  <si>
    <t>Centros de Salud</t>
  </si>
  <si>
    <t>Clínicas</t>
  </si>
  <si>
    <t>Consultorios</t>
  </si>
  <si>
    <t>Dispensarios</t>
  </si>
  <si>
    <t>Laboratorios de Rayos X</t>
  </si>
  <si>
    <t>Hospitales</t>
  </si>
  <si>
    <t>Unidades de Servicio Médico</t>
  </si>
  <si>
    <t>Agencias de Viaje</t>
  </si>
  <si>
    <t>Balnearios</t>
  </si>
  <si>
    <t>Camping</t>
  </si>
  <si>
    <t>Centros de Convenciones</t>
  </si>
  <si>
    <t>Complejos Hoteleros</t>
  </si>
  <si>
    <t>Complejos y Hoteles (Obra Ext.)</t>
  </si>
  <si>
    <t>Hoteles de cinco estrellas</t>
  </si>
  <si>
    <t>Hoteles de cuatro estrellas</t>
  </si>
  <si>
    <t>Hoteles de tres estrellas o menos</t>
  </si>
  <si>
    <t>Moteles</t>
  </si>
  <si>
    <t>SPA´s</t>
  </si>
  <si>
    <t>Turismo</t>
  </si>
  <si>
    <t>Salud</t>
  </si>
  <si>
    <t>Bares y Cantinas</t>
  </si>
  <si>
    <t>Cafeterías</t>
  </si>
  <si>
    <t>Cocinas Rápidas</t>
  </si>
  <si>
    <t>Comedores</t>
  </si>
  <si>
    <t>Restaurantes</t>
  </si>
  <si>
    <t>Baños Públicos</t>
  </si>
  <si>
    <t>Estacionamientos Descubiertos</t>
  </si>
  <si>
    <t>Estacionamientos Cubiertos</t>
  </si>
  <si>
    <t>Gasolineras</t>
  </si>
  <si>
    <t>Alimentos y Bebidas</t>
  </si>
  <si>
    <t>Varios</t>
  </si>
  <si>
    <t>Farmacias y Droguerías</t>
  </si>
  <si>
    <t>Terminales Aéreas</t>
  </si>
  <si>
    <t>Clubs de Golf</t>
  </si>
  <si>
    <t>Clubs de Tiro</t>
  </si>
  <si>
    <t>Educación y Ciencia</t>
  </si>
  <si>
    <t>Centros de Investigación</t>
  </si>
  <si>
    <t>Protección Social</t>
  </si>
  <si>
    <t>Recreación y Entretenimiento</t>
  </si>
  <si>
    <t>Religión</t>
  </si>
  <si>
    <t>Centros Antirrábicos</t>
  </si>
  <si>
    <t>Tráiler Park</t>
  </si>
  <si>
    <t>Laboratorios de Análisis Clínico</t>
  </si>
  <si>
    <t>FD</t>
  </si>
  <si>
    <t>SMD</t>
  </si>
  <si>
    <t>2.- CALCULO DE HONORARIOS POR DISEÑO URBANO</t>
  </si>
  <si>
    <t>1.- CALCULO DE HONORARIOS POR PROYECTO EJECUTIVO</t>
  </si>
  <si>
    <t>Ha.</t>
  </si>
  <si>
    <t>3.- CALCULO DE HONORARIOS POR CONSULTORÍA</t>
  </si>
  <si>
    <t>Hc</t>
  </si>
  <si>
    <t>NS</t>
  </si>
  <si>
    <t>NV</t>
  </si>
  <si>
    <t>Instalación de gases medicinales</t>
  </si>
  <si>
    <t>Tabla 1.1</t>
  </si>
  <si>
    <t>Instalación de vapores y condensados</t>
  </si>
  <si>
    <t>Instalación contra incendios</t>
  </si>
  <si>
    <t>Instalaciones de para rayos</t>
  </si>
  <si>
    <t>Instalación de circulaciones mecánicas</t>
  </si>
  <si>
    <t>Proyecto Instalación eléctrica</t>
  </si>
  <si>
    <t>Proyecto Instalación de gas</t>
  </si>
  <si>
    <t>Calculo Estructura</t>
  </si>
  <si>
    <t>Proyecto Instalación hidráulica sanitaria</t>
  </si>
  <si>
    <t>Instalaciones especiales energía renovables</t>
  </si>
  <si>
    <t>Estaciones de Transporte Colectivos</t>
  </si>
  <si>
    <t>Pabellones Internacionales y Nacionales</t>
  </si>
  <si>
    <t>Arquitectónico</t>
  </si>
  <si>
    <t>Ingenierías Primarias</t>
  </si>
  <si>
    <t xml:space="preserve">Especiales </t>
  </si>
  <si>
    <t xml:space="preserve">Supervisión </t>
  </si>
  <si>
    <t>DESCRIPCIÓN DE TRABAJOS ESPECIALES</t>
  </si>
  <si>
    <t>DESCRIPCIÓN DE TRABAJOS INGENIERÍAS PRIMARIAS</t>
  </si>
  <si>
    <t>SUPERVISIÓN</t>
  </si>
  <si>
    <t>Superficie estimada de proyecto en metros cuadrados</t>
  </si>
  <si>
    <t>Costo de los honorarios por consultoría en moneda nacional</t>
  </si>
  <si>
    <t>Costo de los honorarios por diseño arquitectónico o urbano, según corresponda</t>
  </si>
  <si>
    <t>Número de semanas de ejecución según programa de obra,</t>
  </si>
  <si>
    <t xml:space="preserve">Salario mínimo diario de la región </t>
  </si>
  <si>
    <t>Número de visitas por semana a la obra que la complejidad de la misma requiera, este valor podrá ser como mínimo el 0.5 y como máximo 6.0</t>
  </si>
  <si>
    <t>Tabla 1.2</t>
  </si>
  <si>
    <t>Diseño de Interiores</t>
  </si>
  <si>
    <t>A.- VALOR ESTIMADO COSTO DIRECTO</t>
  </si>
  <si>
    <t>DESCRIPCIÓN DE TRABAJOS DISEÑO DE INTERIORES</t>
  </si>
  <si>
    <t>Catalogo de especificaciones</t>
  </si>
  <si>
    <t>DESCRIPCIÓN DE TRABAJOS ARQUITECTÓNICO</t>
  </si>
  <si>
    <t>2.1 GÉNERO CONSTRUCTIVO</t>
  </si>
  <si>
    <t>Tabla 2.1</t>
  </si>
  <si>
    <t>Programa arquitectónico definitivo</t>
  </si>
  <si>
    <t>Memoria expositiva del concepto arquitectónico</t>
  </si>
  <si>
    <t>Esquema funcional (plantas básicas)</t>
  </si>
  <si>
    <t>Imagen conceptual (perspectivas volumétricas)</t>
  </si>
  <si>
    <t>Estimado del costo de la obra</t>
  </si>
  <si>
    <t>Dictamen de usos de suelo</t>
  </si>
  <si>
    <t>Dictamen de impacto ambiental (en su caso)</t>
  </si>
  <si>
    <t>Memoria descriptiva del proyecto</t>
  </si>
  <si>
    <t>Plantas, cortes y fachadas a escala</t>
  </si>
  <si>
    <t>Apuntes en perspectiva</t>
  </si>
  <si>
    <t>Criterio estructural</t>
  </si>
  <si>
    <t>Criterios de instalaciones</t>
  </si>
  <si>
    <t>Especificaciones generales</t>
  </si>
  <si>
    <t>Estimado de costo a nivel de partidas</t>
  </si>
  <si>
    <t>Planos de localización y de conjunto</t>
  </si>
  <si>
    <t>Planos arquitectónicos detallados (plantas, cortes y fachadas)</t>
  </si>
  <si>
    <t>Detalles constructivos</t>
  </si>
  <si>
    <t>Planos detallados de herrería, cancelería y carpintería</t>
  </si>
  <si>
    <t>Planos de albañilería</t>
  </si>
  <si>
    <t>Planos de acabados</t>
  </si>
  <si>
    <t>Perspectivas detalladas</t>
  </si>
  <si>
    <t>Presupuesto con cantidades de obra y análisis de precios unitarios</t>
  </si>
  <si>
    <t>Memoria de cálculo estructural</t>
  </si>
  <si>
    <t>Planos detallados de cimentación con especificaciones</t>
  </si>
  <si>
    <t>Planos estructurales detallados con especificaciones</t>
  </si>
  <si>
    <t>Detalles estructurales</t>
  </si>
  <si>
    <t>Firma de director corresponsable en estructuras (en su caso)</t>
  </si>
  <si>
    <t>Memoria técnica</t>
  </si>
  <si>
    <t>Planos detallados de instalación eléctrica con especificaciones</t>
  </si>
  <si>
    <t>Relación de equipos fijos y sus características</t>
  </si>
  <si>
    <t>Cuadro de cargas</t>
  </si>
  <si>
    <t>Diagrama unifilar</t>
  </si>
  <si>
    <t>Firma de director corresponsable en instalación eléctrica (en su caso)</t>
  </si>
  <si>
    <t>Planos detallados de instalación hidráulica con especificaciones</t>
  </si>
  <si>
    <t>Planos detallados de instalación sanitaria  y pluvial con especificaciones</t>
  </si>
  <si>
    <t>Relación de equipos fijos, guías mecánicas y sus características</t>
  </si>
  <si>
    <t>Cuadros de gasto hidráulico y descargas</t>
  </si>
  <si>
    <t>Isométricos y despiece</t>
  </si>
  <si>
    <t>Firma de director corresponsable en instalación hidrosanitaria (en su caso)</t>
  </si>
  <si>
    <t>Planos detallados de instalación de gas con especificaciones</t>
  </si>
  <si>
    <t>Firma de director corresponsable (en su caso)</t>
  </si>
  <si>
    <t>Memoria expositiva del concepto</t>
  </si>
  <si>
    <t>Plantas básicas</t>
  </si>
  <si>
    <t>Imagen conceptual (perspectivas)</t>
  </si>
  <si>
    <t>Programa interiores definitivos</t>
  </si>
  <si>
    <t>Alzados básicos</t>
  </si>
  <si>
    <t>Estimado de costo</t>
  </si>
  <si>
    <t>Planos detallados codificados con acomodo definitivo de muebles y accesorios</t>
  </si>
  <si>
    <t>Planos con propuesta de iluminación y plafones</t>
  </si>
  <si>
    <t>Planos de acabados con despiece de pisos y recubrimientos</t>
  </si>
  <si>
    <t>Planos cortes alzados y detalles especiales</t>
  </si>
  <si>
    <t>Planos de carpintería</t>
  </si>
  <si>
    <t>Planos de mobiliario, muebles especiales y accesorios</t>
  </si>
  <si>
    <t>Selección definitiva de muebles, telas, telas, alfombras, pisos, recubrimientos, lámparas, candiles, accesorios decorativos y de arte</t>
  </si>
  <si>
    <t>Cuantificado y costeado de todos los elementos del diseño de interiores, sugiriendo posibles proveedores y auxiliando al departamento de compras</t>
  </si>
  <si>
    <t>Planos detallados de instalación de aire acondicionado con especificaciones</t>
  </si>
  <si>
    <t>Firma de director corresponsable</t>
  </si>
  <si>
    <t>Planos detallados de instalación de voz y datos con especificaciones</t>
  </si>
  <si>
    <t>Planos de instalación de gases medicinales con especificaciones</t>
  </si>
  <si>
    <t>Instalación de vapor y condensados</t>
  </si>
  <si>
    <t>Planos detallados de instalación de vapor y</t>
  </si>
  <si>
    <t>Condensados con especificaciones</t>
  </si>
  <si>
    <t>Instalación de para rayos</t>
  </si>
  <si>
    <t>Planos detallados de instalación de para rayos con especificaciones</t>
  </si>
  <si>
    <t>Planos detallados de instalación de red contra</t>
  </si>
  <si>
    <t>Incendio con especificaciones</t>
  </si>
  <si>
    <t>Planos detallados de instalación de rampas y/o</t>
  </si>
  <si>
    <t>Bandas y/o escaleras y/o elevadores</t>
  </si>
  <si>
    <t>Instalación de energías renovables</t>
  </si>
  <si>
    <t>Planos detallados de instalación de calentadores solares, paneles solares, geotermia, bioclimática</t>
  </si>
  <si>
    <t>Diseño ejecutivo (planos a escala convencional)</t>
  </si>
  <si>
    <t>Catálogo de especificaciones particulares</t>
  </si>
  <si>
    <t>Estructura</t>
  </si>
  <si>
    <t>Instalación eléctrica</t>
  </si>
  <si>
    <t>Instalación hidrosanitaria</t>
  </si>
  <si>
    <t>Instalación de gas</t>
  </si>
  <si>
    <t>Revisión y dictamen del proyecto</t>
  </si>
  <si>
    <t>Revisión de planos</t>
  </si>
  <si>
    <t>Revisión de memorias y especificaciones</t>
  </si>
  <si>
    <t>Coordinación con los corresponsables de obra (en su caso)</t>
  </si>
  <si>
    <t>Revisión de aplicación de leyes,</t>
  </si>
  <si>
    <t>Reglamentos y normas</t>
  </si>
  <si>
    <t>Supervisión de tiempo, calidad y costo de obra</t>
  </si>
  <si>
    <t>Revisión contra planos, presupuesto y programa de obra</t>
  </si>
  <si>
    <t>Registro en bitácora de los aspectos relevantes de la obra</t>
  </si>
  <si>
    <t>Reportes periódicos (técnico y fotográfico)</t>
  </si>
  <si>
    <t>Reporte final (técnico y fotográfico)</t>
  </si>
  <si>
    <t>Seguimiento de la obra para que se ejecute conforme al proyecto ejecutivo</t>
  </si>
  <si>
    <t>Aclaración en bitácora de obra, y/o en planos complementarios, de las dudas al proyecto que tenga</t>
  </si>
  <si>
    <t>Aprobación de cambios al proyecto original y su registro en bitácora de obra</t>
  </si>
  <si>
    <t>Ejecución y administración directa de la obra</t>
  </si>
  <si>
    <t>Revisión del proyecto</t>
  </si>
  <si>
    <t>Ejecución de la obra</t>
  </si>
  <si>
    <t>Reportes periódicos (técnico y fotográfico) del avance según programa de obra</t>
  </si>
  <si>
    <t>Finiquito de obra</t>
  </si>
  <si>
    <t>Nota: cuando la ejecución de obra la realice el mismo profesionista que desarrollo el proyecto se descontara un porcentaje acordado costo del proyecto arquitectónico</t>
  </si>
  <si>
    <t>Planos detallados de instalación de telefonía, sonido, tv. y circuito cerrado con relación de equipos fijos y sus características</t>
  </si>
  <si>
    <t>Estudios de TV.</t>
  </si>
  <si>
    <t>Factor de densidad en conjuntos habitacionales urbanos</t>
  </si>
  <si>
    <t>Factor de densidad en parques industriales y proyectos residenciales</t>
  </si>
  <si>
    <t>ALCANCES DE TRABAJO POR DISEÑO URBANO GENERALES</t>
  </si>
  <si>
    <t>PRODUCTO</t>
  </si>
  <si>
    <t>II.1.- VIABILIDAD</t>
  </si>
  <si>
    <t>1.-</t>
  </si>
  <si>
    <t>Gestión Jurídica (gravámenes, afectaciones, restricciones, leyes y reglamentos)</t>
  </si>
  <si>
    <t>2.-</t>
  </si>
  <si>
    <t>Física (topografía, bienes ajenos a la tierra, accesibilidad y ubicación)</t>
  </si>
  <si>
    <t>4.-</t>
  </si>
  <si>
    <t>Vocación del predio (habitacional, comercial, industrial, campestre, mixto)</t>
  </si>
  <si>
    <t>5.-</t>
  </si>
  <si>
    <t>Financiamiento</t>
  </si>
  <si>
    <t>II.2.-DISEÑO CONCEPTUAL</t>
  </si>
  <si>
    <t>Análisis preliminar</t>
  </si>
  <si>
    <t xml:space="preserve">Memoria expositiva de la propuesta </t>
  </si>
  <si>
    <t>3.-</t>
  </si>
  <si>
    <t>Esquema funcional</t>
  </si>
  <si>
    <t>Imagen Urbana de la propuesta</t>
  </si>
  <si>
    <t>II.3.-ANTEPROYECTO</t>
  </si>
  <si>
    <t>Plano a escala de lotificación con soluciones viales.</t>
  </si>
  <si>
    <t>Criterios de agua potable y drenaje</t>
  </si>
  <si>
    <t>Criterios de electrificación y alumbrado público</t>
  </si>
  <si>
    <t>Criterios de red de telefonía y gas (en su caso)</t>
  </si>
  <si>
    <t>6.-</t>
  </si>
  <si>
    <t>Densidad de población y tabla general de áreas</t>
  </si>
  <si>
    <t>7.-</t>
  </si>
  <si>
    <t>8.-</t>
  </si>
  <si>
    <t>9.-</t>
  </si>
  <si>
    <t>Dictamen de uso de suelo</t>
  </si>
  <si>
    <t>10.-</t>
  </si>
  <si>
    <t>Factibilidad de suministro de agua y conexión de drenaje</t>
  </si>
  <si>
    <t>11.-</t>
  </si>
  <si>
    <t>Factibilidad de energía eléctrica</t>
  </si>
  <si>
    <t>II.4.- DISEÑO EJECUTIVO</t>
  </si>
  <si>
    <t>Planos detallados de vialidades</t>
  </si>
  <si>
    <t>Planos detallados de manzanas</t>
  </si>
  <si>
    <t>Planos detallados de lotificación</t>
  </si>
  <si>
    <t>Especificaciones particulares</t>
  </si>
  <si>
    <t>Tabla definitiva de usos del suelo</t>
  </si>
  <si>
    <t>Programa de Obra</t>
  </si>
  <si>
    <t>II.5.- INGENIERÍA ELÉCTRICA</t>
  </si>
  <si>
    <t>Memoria Técnica</t>
  </si>
  <si>
    <t xml:space="preserve">Planos detallados de electrificación </t>
  </si>
  <si>
    <t>Planos detallados de alumbrado público</t>
  </si>
  <si>
    <t>Despiece y diagramas de instalación</t>
  </si>
  <si>
    <t>II.6.- INGENIERÍA DEL AGUA</t>
  </si>
  <si>
    <t xml:space="preserve">Planos detallados de línea de conducción y red de agua potable </t>
  </si>
  <si>
    <t>Planos detallados de red de alcantarillado y colectores</t>
  </si>
  <si>
    <t>Cuadros de demandas y descargas</t>
  </si>
  <si>
    <t>TOTAL</t>
  </si>
  <si>
    <t>ALCANCES DE TRABAJO POR DISEÑO URBANO ADICIONALES</t>
  </si>
  <si>
    <t>INSTALACIÓN ESPECIAL</t>
  </si>
  <si>
    <t>Planos de Instalación de Telefonía, sonido, T.V. y circuito cerrado</t>
  </si>
  <si>
    <t xml:space="preserve">Firma de Director Corresponsable </t>
  </si>
  <si>
    <t>II.b.- INSTALACIÓN SUBTERRÁNEA DE GAS</t>
  </si>
  <si>
    <t>Planos detallados de Instalación subterránea de gas</t>
  </si>
  <si>
    <t xml:space="preserve">Costo base por metro cuadrado de construcción </t>
  </si>
  <si>
    <t>Salario mínimo de la región</t>
  </si>
  <si>
    <t>Factor de densidad de población</t>
  </si>
  <si>
    <t>II.a.- INSTALACIÓN DE TELEFONÍA SUBTERRÁNEA</t>
  </si>
  <si>
    <t>Administración y control de recursos humanos, materiales y económicos, incluyendo la determinación de pagos por las obligaciones derivadas de la ley del seguro social, ley del Infonavit, ley federal del trabajo.</t>
  </si>
  <si>
    <t>50.00 Habitantes / Hectárea FD=0.80</t>
  </si>
  <si>
    <t>100.00 Habitantes / Hectárea FD=0.85</t>
  </si>
  <si>
    <t>200.00 Habitantes / Hectárea FD=0.95</t>
  </si>
  <si>
    <t>400.00 Habitantes / Hectárea FD=1.05</t>
  </si>
  <si>
    <t>800.00 Habitantes / Hectárea FD=1.40</t>
  </si>
  <si>
    <t>Hasta 3 Lotes/ Hectárea FD=0.80</t>
  </si>
  <si>
    <t>Hasta 5 Lotes/ Hectárea FD=0.85</t>
  </si>
  <si>
    <t>Hasta 8 Lotes/ Hectárea FD=0.95</t>
  </si>
  <si>
    <t>Hasta 12 Lotes/ Hectárea FD=1.05</t>
  </si>
  <si>
    <t>Hasta 20 Lotes/ Hectárea FD=1.40</t>
  </si>
  <si>
    <t xml:space="preserve">Diseño de Interiores </t>
  </si>
  <si>
    <t>A</t>
  </si>
  <si>
    <t>B</t>
  </si>
  <si>
    <t>C</t>
  </si>
  <si>
    <t>D</t>
  </si>
  <si>
    <t>E</t>
  </si>
  <si>
    <t>Total proyecto</t>
  </si>
  <si>
    <t xml:space="preserve">% sobre proyecto </t>
  </si>
  <si>
    <t>m2</t>
  </si>
  <si>
    <t>costo por m2</t>
  </si>
  <si>
    <t xml:space="preserve">Construcción  </t>
  </si>
  <si>
    <t xml:space="preserve">Aceptación del presupuesto </t>
  </si>
  <si>
    <t xml:space="preserve">Total </t>
  </si>
  <si>
    <t>Ante proyecto</t>
  </si>
  <si>
    <t>A la entrega de ante proyecto</t>
  </si>
  <si>
    <t>A la entrega de calculo</t>
  </si>
  <si>
    <t xml:space="preserve">Forma de Pago </t>
  </si>
  <si>
    <t xml:space="preserve">Ingenierías </t>
  </si>
  <si>
    <t>Gran Total</t>
  </si>
  <si>
    <t>Proyecto ejecutivo</t>
  </si>
  <si>
    <t>Factor de ajuste al costo base por metro cuadrado según el género de edificio</t>
  </si>
  <si>
    <t>Total</t>
  </si>
  <si>
    <t>Descuento</t>
  </si>
  <si>
    <t>Proyecto: 
Ubicación:
Propietario:</t>
  </si>
  <si>
    <t xml:space="preserve">Honorarios </t>
  </si>
  <si>
    <t>Total Obra + Proyecto</t>
  </si>
  <si>
    <t>Valor estimado de la obra  Costo Directo en Moneda Nacional 
CO= S x CBM x FC</t>
  </si>
  <si>
    <t xml:space="preserve">Factor de superficie FS= 15- (2.5 x LOG S) </t>
  </si>
  <si>
    <t xml:space="preserve">Representa el Factor Regional </t>
  </si>
  <si>
    <t>Honorarios por diseño urbano H= S x FS x SMD x FD</t>
  </si>
  <si>
    <t>Superficie de terreno en Ha. (1 metro)=1 / 10,000</t>
  </si>
  <si>
    <t>Factor de superficie FS=1050-(125 x LOG S)</t>
  </si>
  <si>
    <r>
      <t xml:space="preserve">Factor de Superficie </t>
    </r>
    <r>
      <rPr>
        <b/>
        <sz val="9"/>
        <rFont val="Arial"/>
        <family val="2"/>
      </rPr>
      <t>FS</t>
    </r>
  </si>
  <si>
    <t>% ADICIONAL</t>
  </si>
  <si>
    <t>Matematización del trazo</t>
  </si>
  <si>
    <t xml:space="preserve">A la entrega de anteproyecto </t>
  </si>
  <si>
    <t>A la entrega de catalogo de especificaciones</t>
  </si>
  <si>
    <t>A la entrega proyecto arquitectónico</t>
  </si>
  <si>
    <t>A la entrega proyecto diseño de interiores</t>
  </si>
  <si>
    <t>Honorarios de referencia proyecto ejecutivo sin ingenierías especiales 
H= CO x FS x FR 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</si>
</sst>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&quot;$&quot;* #,##0.00000_-;\-&quot;$&quot;* #,##0.00000_-;_-&quot;$&quot;* &quot;-&quot;??_-;_-@_-"/>
    <numFmt numFmtId="166" formatCode="0.000"/>
    <numFmt numFmtId="167" formatCode="_-&quot;$&quot;* #,##0.00000000_-;\-&quot;$&quot;* #,##0.00000000_-;_-&quot;$&quot;* &quot;-&quot;??_-;_-@_-"/>
    <numFmt numFmtId="168" formatCode="_-&quot;$&quot;* #,##0.000000_-;\-&quot;$&quot;* #,##0.000000_-;_-&quot;$&quot;* &quot;-&quot;??_-;_-@_-"/>
    <numFmt numFmtId="169" formatCode="0.0000"/>
    <numFmt numFmtId="170" formatCode="0.00000"/>
    <numFmt numFmtId="171" formatCode="_-[$$-80A]* #,##0.00_-;\-[$$-80A]* #,##0.00_-;_-[$$-80A]* &quot;-&quot;??_-;_-@_-"/>
    <numFmt numFmtId="172" formatCode="0.0"/>
  </numFmts>
  <fonts count="11" x14ac:knownFonts="1">
    <font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8"/>
      <color rgb="FF009999"/>
      <name val="Arial"/>
      <family val="2"/>
    </font>
    <font>
      <sz val="9"/>
      <color theme="1" tint="0.3499862666707357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4">
    <xf numFmtId="0" fontId="0" fillId="0" borderId="0" xfId="0"/>
    <xf numFmtId="0" fontId="2" fillId="0" borderId="0" xfId="0" applyFont="1" applyAlignment="1">
      <alignment horizontal="center" vertical="top" wrapText="1"/>
    </xf>
    <xf numFmtId="164" fontId="2" fillId="0" borderId="0" xfId="1" applyFont="1" applyFill="1" applyBorder="1" applyAlignment="1" applyProtection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2" fontId="2" fillId="0" borderId="0" xfId="0" applyNumberFormat="1" applyFont="1" applyAlignment="1">
      <alignment horizontal="center" vertical="top" wrapText="1"/>
    </xf>
    <xf numFmtId="164" fontId="2" fillId="0" borderId="0" xfId="1" applyFont="1" applyFill="1" applyBorder="1" applyAlignment="1" applyProtection="1">
      <alignment vertical="top" wrapText="1"/>
    </xf>
    <xf numFmtId="0" fontId="2" fillId="0" borderId="0" xfId="0" applyFont="1" applyAlignment="1">
      <alignment horizontal="left" vertical="top"/>
    </xf>
    <xf numFmtId="10" fontId="2" fillId="0" borderId="0" xfId="2" applyNumberFormat="1" applyFont="1" applyFill="1" applyBorder="1" applyAlignment="1" applyProtection="1">
      <alignment horizontal="right" vertical="top"/>
    </xf>
    <xf numFmtId="10" fontId="3" fillId="0" borderId="0" xfId="2" applyNumberFormat="1" applyFont="1" applyFill="1" applyBorder="1" applyAlignment="1" applyProtection="1">
      <alignment horizontal="right" vertical="top"/>
    </xf>
    <xf numFmtId="164" fontId="3" fillId="0" borderId="0" xfId="1" applyFont="1" applyFill="1" applyBorder="1" applyAlignment="1" applyProtection="1">
      <alignment vertical="top" wrapText="1"/>
    </xf>
    <xf numFmtId="0" fontId="2" fillId="0" borderId="0" xfId="0" applyFont="1" applyAlignment="1">
      <alignment horizontal="center" vertical="top"/>
    </xf>
    <xf numFmtId="2" fontId="2" fillId="2" borderId="7" xfId="0" applyNumberFormat="1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/>
    </xf>
    <xf numFmtId="164" fontId="2" fillId="0" borderId="0" xfId="1" applyFont="1" applyFill="1" applyBorder="1" applyAlignment="1" applyProtection="1">
      <alignment horizontal="right" vertical="top" wrapText="1"/>
    </xf>
    <xf numFmtId="170" fontId="2" fillId="0" borderId="0" xfId="1" applyNumberFormat="1" applyFont="1" applyFill="1" applyBorder="1" applyAlignment="1" applyProtection="1">
      <alignment horizontal="right" vertical="top" wrapText="1"/>
    </xf>
    <xf numFmtId="2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2" fillId="7" borderId="7" xfId="0" applyFont="1" applyFill="1" applyBorder="1" applyAlignment="1">
      <alignment horizontal="center" vertical="top" wrapText="1"/>
    </xf>
    <xf numFmtId="0" fontId="2" fillId="7" borderId="7" xfId="0" applyFont="1" applyFill="1" applyBorder="1" applyAlignment="1">
      <alignment vertical="top" wrapText="1"/>
    </xf>
    <xf numFmtId="0" fontId="2" fillId="11" borderId="15" xfId="0" applyFont="1" applyFill="1" applyBorder="1" applyAlignment="1">
      <alignment horizontal="center" vertical="top" wrapText="1"/>
    </xf>
    <xf numFmtId="2" fontId="2" fillId="5" borderId="12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left" vertical="top" wrapText="1"/>
    </xf>
    <xf numFmtId="2" fontId="2" fillId="0" borderId="3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2" fontId="2" fillId="0" borderId="16" xfId="0" applyNumberFormat="1" applyFont="1" applyBorder="1" applyAlignment="1">
      <alignment horizontal="right" vertical="top" wrapText="1"/>
    </xf>
    <xf numFmtId="166" fontId="2" fillId="0" borderId="0" xfId="0" applyNumberFormat="1" applyFont="1" applyAlignment="1">
      <alignment horizontal="right" vertical="top" wrapText="1"/>
    </xf>
    <xf numFmtId="0" fontId="2" fillId="8" borderId="7" xfId="0" applyFont="1" applyFill="1" applyBorder="1" applyAlignment="1">
      <alignment horizontal="center" vertical="top" wrapText="1"/>
    </xf>
    <xf numFmtId="0" fontId="2" fillId="11" borderId="8" xfId="0" applyFont="1" applyFill="1" applyBorder="1" applyAlignment="1">
      <alignment horizontal="center" vertical="top" wrapText="1"/>
    </xf>
    <xf numFmtId="0" fontId="2" fillId="6" borderId="7" xfId="0" applyFont="1" applyFill="1" applyBorder="1" applyAlignment="1">
      <alignment horizontal="center" vertical="top" wrapText="1"/>
    </xf>
    <xf numFmtId="2" fontId="2" fillId="0" borderId="24" xfId="0" applyNumberFormat="1" applyFont="1" applyBorder="1" applyAlignment="1">
      <alignment horizontal="right" vertical="top" wrapText="1"/>
    </xf>
    <xf numFmtId="0" fontId="2" fillId="9" borderId="7" xfId="0" applyFont="1" applyFill="1" applyBorder="1" applyAlignment="1">
      <alignment horizontal="center" vertical="top" wrapText="1"/>
    </xf>
    <xf numFmtId="166" fontId="2" fillId="10" borderId="7" xfId="0" applyNumberFormat="1" applyFont="1" applyFill="1" applyBorder="1" applyAlignment="1">
      <alignment horizontal="center" vertical="top" wrapText="1"/>
    </xf>
    <xf numFmtId="166" fontId="2" fillId="0" borderId="15" xfId="0" applyNumberFormat="1" applyFont="1" applyBorder="1" applyAlignment="1">
      <alignment horizontal="right" vertical="top" wrapText="1"/>
    </xf>
    <xf numFmtId="164" fontId="2" fillId="0" borderId="0" xfId="0" applyNumberFormat="1" applyFont="1" applyAlignment="1">
      <alignment vertical="top"/>
    </xf>
    <xf numFmtId="9" fontId="2" fillId="2" borderId="7" xfId="2" applyFont="1" applyFill="1" applyBorder="1" applyAlignment="1" applyProtection="1">
      <alignment horizontal="center" vertical="top" wrapText="1"/>
    </xf>
    <xf numFmtId="2" fontId="2" fillId="0" borderId="0" xfId="0" applyNumberFormat="1" applyFont="1" applyAlignment="1">
      <alignment horizontal="left" vertical="top"/>
    </xf>
    <xf numFmtId="2" fontId="2" fillId="0" borderId="4" xfId="0" applyNumberFormat="1" applyFont="1" applyBorder="1" applyAlignment="1">
      <alignment horizontal="center" vertical="top" wrapText="1"/>
    </xf>
    <xf numFmtId="166" fontId="2" fillId="0" borderId="0" xfId="0" applyNumberFormat="1" applyFont="1" applyAlignment="1">
      <alignment horizontal="center" vertical="top" wrapText="1"/>
    </xf>
    <xf numFmtId="166" fontId="2" fillId="0" borderId="4" xfId="0" applyNumberFormat="1" applyFont="1" applyBorder="1" applyAlignment="1">
      <alignment horizontal="center" vertical="top" wrapText="1"/>
    </xf>
    <xf numFmtId="169" fontId="2" fillId="2" borderId="7" xfId="0" applyNumberFormat="1" applyFont="1" applyFill="1" applyBorder="1" applyAlignment="1">
      <alignment horizontal="center" vertical="top" wrapText="1"/>
    </xf>
    <xf numFmtId="16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4" fillId="4" borderId="6" xfId="0" applyFont="1" applyFill="1" applyBorder="1" applyAlignment="1">
      <alignment horizontal="center" vertical="top"/>
    </xf>
    <xf numFmtId="0" fontId="2" fillId="4" borderId="7" xfId="0" applyFont="1" applyFill="1" applyBorder="1" applyAlignment="1">
      <alignment horizontal="center" vertical="top" wrapText="1"/>
    </xf>
    <xf numFmtId="2" fontId="2" fillId="3" borderId="7" xfId="0" applyNumberFormat="1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10" fontId="2" fillId="0" borderId="0" xfId="0" applyNumberFormat="1" applyFont="1" applyAlignment="1">
      <alignment vertical="top" wrapText="1"/>
    </xf>
    <xf numFmtId="0" fontId="4" fillId="0" borderId="17" xfId="0" applyFont="1" applyBorder="1" applyAlignment="1">
      <alignment horizontal="center" vertical="top"/>
    </xf>
    <xf numFmtId="164" fontId="2" fillId="0" borderId="0" xfId="1" applyFont="1" applyAlignment="1" applyProtection="1">
      <alignment vertical="top" wrapText="1"/>
    </xf>
    <xf numFmtId="43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11" xfId="0" applyFont="1" applyBorder="1" applyAlignment="1">
      <alignment horizontal="center" vertical="top"/>
    </xf>
    <xf numFmtId="164" fontId="3" fillId="0" borderId="0" xfId="1" applyFont="1" applyBorder="1" applyAlignment="1" applyProtection="1">
      <alignment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164" fontId="2" fillId="0" borderId="0" xfId="1" applyFont="1" applyFill="1" applyBorder="1" applyAlignment="1" applyProtection="1">
      <alignment vertical="top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164" fontId="3" fillId="0" borderId="0" xfId="0" applyNumberFormat="1" applyFont="1" applyAlignment="1">
      <alignment vertical="top" wrapText="1"/>
    </xf>
    <xf numFmtId="0" fontId="4" fillId="11" borderId="9" xfId="0" applyFont="1" applyFill="1" applyBorder="1" applyAlignment="1">
      <alignment horizontal="center" vertical="top"/>
    </xf>
    <xf numFmtId="0" fontId="2" fillId="11" borderId="14" xfId="0" applyFont="1" applyFill="1" applyBorder="1" applyAlignment="1">
      <alignment horizontal="center" vertical="top" wrapText="1"/>
    </xf>
    <xf numFmtId="0" fontId="4" fillId="7" borderId="6" xfId="0" applyFont="1" applyFill="1" applyBorder="1" applyAlignment="1">
      <alignment horizontal="center" vertical="top"/>
    </xf>
    <xf numFmtId="164" fontId="2" fillId="0" borderId="0" xfId="1" applyFont="1" applyFill="1" applyBorder="1" applyAlignment="1" applyProtection="1">
      <alignment horizontal="center" vertical="top" wrapText="1"/>
    </xf>
    <xf numFmtId="0" fontId="4" fillId="11" borderId="11" xfId="0" applyFont="1" applyFill="1" applyBorder="1" applyAlignment="1">
      <alignment horizontal="center" vertical="top"/>
    </xf>
    <xf numFmtId="2" fontId="2" fillId="0" borderId="18" xfId="0" applyNumberFormat="1" applyFont="1" applyBorder="1" applyAlignment="1">
      <alignment vertical="top" wrapText="1"/>
    </xf>
    <xf numFmtId="164" fontId="2" fillId="0" borderId="25" xfId="1" applyFont="1" applyBorder="1" applyAlignment="1" applyProtection="1">
      <alignment horizontal="left" vertical="top" wrapText="1"/>
    </xf>
    <xf numFmtId="2" fontId="2" fillId="0" borderId="21" xfId="0" applyNumberFormat="1" applyFont="1" applyBorder="1" applyAlignment="1">
      <alignment vertical="top" wrapText="1"/>
    </xf>
    <xf numFmtId="164" fontId="2" fillId="0" borderId="20" xfId="1" applyFont="1" applyBorder="1" applyAlignment="1" applyProtection="1">
      <alignment horizontal="left" vertical="top" wrapText="1"/>
    </xf>
    <xf numFmtId="0" fontId="4" fillId="0" borderId="18" xfId="0" applyFont="1" applyBorder="1" applyAlignment="1">
      <alignment horizontal="center" vertical="top"/>
    </xf>
    <xf numFmtId="10" fontId="2" fillId="0" borderId="4" xfId="0" applyNumberFormat="1" applyFont="1" applyBorder="1" applyAlignment="1">
      <alignment vertical="top" wrapText="1"/>
    </xf>
    <xf numFmtId="164" fontId="2" fillId="0" borderId="4" xfId="0" applyNumberFormat="1" applyFont="1" applyBorder="1" applyAlignment="1">
      <alignment vertical="top"/>
    </xf>
    <xf numFmtId="10" fontId="2" fillId="0" borderId="0" xfId="2" applyNumberFormat="1" applyFont="1" applyFill="1" applyBorder="1" applyAlignment="1" applyProtection="1">
      <alignment vertical="top" wrapText="1"/>
    </xf>
    <xf numFmtId="0" fontId="4" fillId="8" borderId="6" xfId="0" applyFont="1" applyFill="1" applyBorder="1" applyAlignment="1">
      <alignment horizontal="center" vertical="top"/>
    </xf>
    <xf numFmtId="0" fontId="2" fillId="8" borderId="7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4" fillId="11" borderId="6" xfId="0" applyFont="1" applyFill="1" applyBorder="1" applyAlignment="1">
      <alignment horizontal="center" vertical="top"/>
    </xf>
    <xf numFmtId="164" fontId="2" fillId="0" borderId="0" xfId="1" applyFont="1" applyFill="1" applyBorder="1" applyAlignment="1" applyProtection="1">
      <alignment horizontal="right" vertical="top"/>
    </xf>
    <xf numFmtId="0" fontId="4" fillId="6" borderId="6" xfId="0" applyFont="1" applyFill="1" applyBorder="1" applyAlignment="1">
      <alignment horizontal="center" vertical="top"/>
    </xf>
    <xf numFmtId="0" fontId="2" fillId="6" borderId="7" xfId="0" applyFont="1" applyFill="1" applyBorder="1" applyAlignment="1">
      <alignment horizontal="center" vertical="top"/>
    </xf>
    <xf numFmtId="2" fontId="2" fillId="0" borderId="22" xfId="0" applyNumberFormat="1" applyFont="1" applyBorder="1" applyAlignment="1">
      <alignment vertical="top" wrapText="1"/>
    </xf>
    <xf numFmtId="164" fontId="2" fillId="0" borderId="23" xfId="1" applyFont="1" applyBorder="1" applyAlignment="1" applyProtection="1">
      <alignment horizontal="left" vertical="top" wrapText="1"/>
    </xf>
    <xf numFmtId="164" fontId="2" fillId="0" borderId="0" xfId="1" applyFont="1" applyBorder="1" applyAlignment="1" applyProtection="1">
      <alignment horizontal="right" vertical="top"/>
    </xf>
    <xf numFmtId="171" fontId="2" fillId="0" borderId="0" xfId="1" applyNumberFormat="1" applyFont="1" applyFill="1" applyBorder="1" applyAlignment="1" applyProtection="1">
      <alignment horizontal="right" vertical="top" wrapText="1"/>
    </xf>
    <xf numFmtId="0" fontId="4" fillId="9" borderId="6" xfId="0" applyFont="1" applyFill="1" applyBorder="1" applyAlignment="1">
      <alignment horizontal="center" vertical="top"/>
    </xf>
    <xf numFmtId="0" fontId="2" fillId="9" borderId="7" xfId="0" applyFont="1" applyFill="1" applyBorder="1" applyAlignment="1">
      <alignment horizontal="center" vertical="top"/>
    </xf>
    <xf numFmtId="10" fontId="2" fillId="0" borderId="0" xfId="1" applyNumberFormat="1" applyFont="1" applyFill="1" applyBorder="1" applyAlignment="1" applyProtection="1">
      <alignment horizontal="right" vertical="top" wrapText="1"/>
    </xf>
    <xf numFmtId="0" fontId="4" fillId="10" borderId="6" xfId="0" applyFont="1" applyFill="1" applyBorder="1" applyAlignment="1">
      <alignment horizontal="center" vertical="top"/>
    </xf>
    <xf numFmtId="10" fontId="2" fillId="0" borderId="0" xfId="2" applyNumberFormat="1" applyFont="1" applyFill="1" applyBorder="1" applyAlignment="1" applyProtection="1">
      <alignment horizontal="right" vertical="top" wrapText="1"/>
    </xf>
    <xf numFmtId="10" fontId="2" fillId="0" borderId="15" xfId="2" applyNumberFormat="1" applyFont="1" applyFill="1" applyBorder="1" applyAlignment="1" applyProtection="1">
      <alignment vertical="top" wrapText="1"/>
    </xf>
    <xf numFmtId="164" fontId="2" fillId="0" borderId="15" xfId="1" applyFont="1" applyFill="1" applyBorder="1" applyAlignment="1" applyProtection="1">
      <alignment horizontal="right" vertical="top"/>
    </xf>
    <xf numFmtId="164" fontId="2" fillId="0" borderId="0" xfId="0" applyNumberFormat="1" applyFont="1" applyAlignment="1">
      <alignment horizontal="center" vertical="top"/>
    </xf>
    <xf numFmtId="164" fontId="2" fillId="0" borderId="0" xfId="1" applyFont="1" applyFill="1" applyAlignment="1" applyProtection="1">
      <alignment horizontal="right" vertical="top" wrapText="1"/>
    </xf>
    <xf numFmtId="0" fontId="2" fillId="0" borderId="8" xfId="0" applyFont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9" fontId="2" fillId="0" borderId="0" xfId="2" applyFont="1" applyBorder="1" applyAlignment="1" applyProtection="1">
      <alignment horizontal="center" vertical="top" wrapText="1"/>
    </xf>
    <xf numFmtId="164" fontId="2" fillId="0" borderId="2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164" fontId="2" fillId="0" borderId="0" xfId="1" applyFont="1" applyFill="1" applyBorder="1" applyAlignment="1" applyProtection="1">
      <alignment horizontal="left" vertical="top"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left" vertical="top"/>
    </xf>
    <xf numFmtId="168" fontId="2" fillId="0" borderId="0" xfId="1" applyNumberFormat="1" applyFont="1" applyFill="1" applyBorder="1" applyAlignment="1" applyProtection="1">
      <alignment horizontal="right" vertical="top" wrapText="1"/>
    </xf>
    <xf numFmtId="0" fontId="2" fillId="0" borderId="0" xfId="0" applyFont="1" applyAlignment="1">
      <alignment horizontal="justify" vertical="top" wrapText="1"/>
    </xf>
    <xf numFmtId="0" fontId="2" fillId="0" borderId="3" xfId="0" applyFont="1" applyBorder="1" applyAlignment="1">
      <alignment vertical="top" wrapText="1"/>
    </xf>
    <xf numFmtId="167" fontId="2" fillId="0" borderId="0" xfId="1" applyNumberFormat="1" applyFont="1" applyFill="1" applyBorder="1" applyAlignment="1" applyProtection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2" fontId="2" fillId="0" borderId="0" xfId="0" applyNumberFormat="1" applyFont="1" applyAlignment="1">
      <alignment vertical="top" wrapText="1"/>
    </xf>
    <xf numFmtId="2" fontId="2" fillId="0" borderId="4" xfId="0" applyNumberFormat="1" applyFont="1" applyBorder="1" applyAlignment="1">
      <alignment vertical="top" wrapText="1"/>
    </xf>
    <xf numFmtId="165" fontId="2" fillId="0" borderId="0" xfId="1" applyNumberFormat="1" applyFont="1" applyFill="1" applyBorder="1" applyAlignment="1" applyProtection="1">
      <alignment horizontal="right" vertical="top" wrapText="1"/>
    </xf>
    <xf numFmtId="9" fontId="2" fillId="0" borderId="4" xfId="2" applyFont="1" applyBorder="1" applyAlignment="1" applyProtection="1">
      <alignment horizontal="center" vertical="top" wrapText="1"/>
    </xf>
    <xf numFmtId="0" fontId="4" fillId="3" borderId="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2" fillId="5" borderId="14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top" wrapText="1"/>
    </xf>
    <xf numFmtId="0" fontId="2" fillId="5" borderId="15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2" fontId="2" fillId="4" borderId="7" xfId="0" applyNumberFormat="1" applyFont="1" applyFill="1" applyBorder="1" applyAlignment="1">
      <alignment horizontal="center" vertical="top" wrapText="1"/>
    </xf>
    <xf numFmtId="2" fontId="2" fillId="4" borderId="8" xfId="0" applyNumberFormat="1" applyFont="1" applyFill="1" applyBorder="1" applyAlignment="1">
      <alignment horizontal="center" vertical="top" wrapText="1"/>
    </xf>
    <xf numFmtId="0" fontId="2" fillId="6" borderId="15" xfId="0" applyFont="1" applyFill="1" applyBorder="1" applyAlignment="1">
      <alignment horizontal="center" vertical="top" wrapText="1"/>
    </xf>
    <xf numFmtId="0" fontId="2" fillId="7" borderId="15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10" borderId="0" xfId="0" applyFont="1" applyFill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center" vertical="top" wrapText="1"/>
    </xf>
    <xf numFmtId="10" fontId="2" fillId="0" borderId="0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right" vertical="top" wrapText="1"/>
    </xf>
    <xf numFmtId="10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10" fontId="2" fillId="0" borderId="0" xfId="0" applyNumberFormat="1" applyFont="1" applyBorder="1" applyAlignment="1">
      <alignment horizontal="center" vertical="top"/>
    </xf>
    <xf numFmtId="0" fontId="2" fillId="5" borderId="0" xfId="0" applyFont="1" applyFill="1" applyBorder="1" applyAlignment="1">
      <alignment horizontal="center" vertical="top"/>
    </xf>
    <xf numFmtId="0" fontId="2" fillId="11" borderId="0" xfId="0" applyFont="1" applyFill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0" fontId="2" fillId="4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center" vertical="top"/>
    </xf>
    <xf numFmtId="10" fontId="2" fillId="10" borderId="27" xfId="0" applyNumberFormat="1" applyFont="1" applyFill="1" applyBorder="1" applyAlignment="1">
      <alignment horizontal="right" vertical="top"/>
    </xf>
    <xf numFmtId="10" fontId="2" fillId="10" borderId="28" xfId="2" applyNumberFormat="1" applyFont="1" applyFill="1" applyBorder="1" applyAlignment="1" applyProtection="1">
      <alignment vertical="top"/>
    </xf>
    <xf numFmtId="10" fontId="2" fillId="10" borderId="29" xfId="2" applyNumberFormat="1" applyFont="1" applyFill="1" applyBorder="1" applyAlignment="1" applyProtection="1">
      <alignment vertical="top"/>
    </xf>
    <xf numFmtId="2" fontId="2" fillId="0" borderId="0" xfId="1" applyNumberFormat="1" applyFont="1" applyFill="1" applyBorder="1" applyAlignment="1" applyProtection="1">
      <alignment vertical="top" wrapText="1"/>
    </xf>
    <xf numFmtId="2" fontId="2" fillId="0" borderId="0" xfId="1" applyNumberFormat="1" applyFont="1" applyFill="1" applyBorder="1" applyAlignment="1" applyProtection="1">
      <alignment vertical="top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172" fontId="4" fillId="0" borderId="0" xfId="0" applyNumberFormat="1" applyFont="1" applyBorder="1" applyAlignment="1">
      <alignment horizontal="center" vertical="top"/>
    </xf>
    <xf numFmtId="171" fontId="2" fillId="0" borderId="0" xfId="1" applyNumberFormat="1" applyFont="1" applyFill="1" applyBorder="1" applyAlignment="1" applyProtection="1">
      <alignment vertical="top" wrapText="1"/>
    </xf>
    <xf numFmtId="171" fontId="2" fillId="0" borderId="0" xfId="0" applyNumberFormat="1" applyFont="1" applyBorder="1" applyAlignment="1">
      <alignment vertical="top" wrapText="1"/>
    </xf>
    <xf numFmtId="171" fontId="3" fillId="0" borderId="0" xfId="1" applyNumberFormat="1" applyFont="1" applyFill="1" applyBorder="1" applyAlignment="1" applyProtection="1">
      <alignment vertical="top" wrapText="1"/>
    </xf>
    <xf numFmtId="171" fontId="2" fillId="10" borderId="27" xfId="1" applyNumberFormat="1" applyFont="1" applyFill="1" applyBorder="1" applyAlignment="1" applyProtection="1">
      <alignment vertical="top" wrapText="1"/>
    </xf>
    <xf numFmtId="171" fontId="2" fillId="10" borderId="28" xfId="1" applyNumberFormat="1" applyFont="1" applyFill="1" applyBorder="1" applyAlignment="1" applyProtection="1">
      <alignment vertical="top"/>
    </xf>
    <xf numFmtId="171" fontId="2" fillId="10" borderId="28" xfId="1" applyNumberFormat="1" applyFont="1" applyFill="1" applyBorder="1" applyAlignment="1" applyProtection="1">
      <alignment vertical="top" wrapText="1"/>
    </xf>
    <xf numFmtId="171" fontId="2" fillId="10" borderId="29" xfId="1" applyNumberFormat="1" applyFont="1" applyFill="1" applyBorder="1" applyAlignment="1" applyProtection="1">
      <alignment vertical="top" wrapText="1"/>
    </xf>
    <xf numFmtId="171" fontId="2" fillId="0" borderId="0" xfId="1" applyNumberFormat="1" applyFont="1" applyBorder="1" applyAlignment="1" applyProtection="1">
      <alignment vertical="top" wrapText="1"/>
    </xf>
    <xf numFmtId="171" fontId="2" fillId="10" borderId="26" xfId="1" applyNumberFormat="1" applyFont="1" applyFill="1" applyBorder="1" applyAlignment="1" applyProtection="1">
      <alignment vertical="top" wrapText="1"/>
    </xf>
    <xf numFmtId="171" fontId="2" fillId="7" borderId="8" xfId="1" applyNumberFormat="1" applyFont="1" applyFill="1" applyBorder="1" applyAlignment="1" applyProtection="1">
      <alignment vertical="top" wrapText="1"/>
    </xf>
    <xf numFmtId="171" fontId="2" fillId="0" borderId="13" xfId="1" applyNumberFormat="1" applyFont="1" applyBorder="1" applyAlignment="1" applyProtection="1">
      <alignment vertical="top" wrapText="1"/>
    </xf>
    <xf numFmtId="171" fontId="2" fillId="0" borderId="19" xfId="1" applyNumberFormat="1" applyFont="1" applyBorder="1" applyAlignment="1" applyProtection="1">
      <alignment vertical="top" wrapText="1"/>
    </xf>
    <xf numFmtId="171" fontId="2" fillId="8" borderId="8" xfId="1" applyNumberFormat="1" applyFont="1" applyFill="1" applyBorder="1" applyAlignment="1" applyProtection="1">
      <alignment vertical="top" wrapText="1"/>
    </xf>
    <xf numFmtId="171" fontId="2" fillId="6" borderId="8" xfId="1" applyNumberFormat="1" applyFont="1" applyFill="1" applyBorder="1" applyAlignment="1" applyProtection="1">
      <alignment vertical="top" wrapText="1"/>
    </xf>
    <xf numFmtId="171" fontId="2" fillId="9" borderId="8" xfId="1" applyNumberFormat="1" applyFont="1" applyFill="1" applyBorder="1" applyAlignment="1" applyProtection="1">
      <alignment vertical="top" wrapText="1"/>
    </xf>
    <xf numFmtId="171" fontId="2" fillId="10" borderId="8" xfId="1" applyNumberFormat="1" applyFont="1" applyFill="1" applyBorder="1" applyAlignment="1" applyProtection="1">
      <alignment vertical="top" wrapText="1"/>
    </xf>
    <xf numFmtId="171" fontId="2" fillId="0" borderId="13" xfId="2" applyNumberFormat="1" applyFont="1" applyBorder="1" applyAlignment="1" applyProtection="1">
      <alignment vertical="top" wrapText="1"/>
    </xf>
    <xf numFmtId="171" fontId="2" fillId="0" borderId="19" xfId="2" applyNumberFormat="1" applyFont="1" applyBorder="1" applyAlignment="1" applyProtection="1">
      <alignment vertical="top" wrapText="1"/>
    </xf>
    <xf numFmtId="171" fontId="2" fillId="0" borderId="12" xfId="1" applyNumberFormat="1" applyFont="1" applyBorder="1" applyAlignment="1" applyProtection="1">
      <alignment vertical="top" wrapText="1"/>
    </xf>
    <xf numFmtId="171" fontId="2" fillId="0" borderId="0" xfId="1" applyNumberFormat="1" applyFont="1" applyAlignment="1" applyProtection="1">
      <alignment vertical="top" wrapText="1"/>
    </xf>
    <xf numFmtId="171" fontId="2" fillId="2" borderId="8" xfId="1" applyNumberFormat="1" applyFont="1" applyFill="1" applyBorder="1" applyAlignment="1" applyProtection="1">
      <alignment vertical="top" wrapText="1"/>
    </xf>
    <xf numFmtId="171" fontId="2" fillId="0" borderId="2" xfId="1" applyNumberFormat="1" applyFont="1" applyFill="1" applyBorder="1" applyAlignment="1" applyProtection="1">
      <alignment vertical="top" wrapText="1"/>
    </xf>
    <xf numFmtId="171" fontId="2" fillId="0" borderId="2" xfId="1" applyNumberFormat="1" applyFont="1" applyFill="1" applyBorder="1" applyAlignment="1" applyProtection="1">
      <alignment vertical="top"/>
    </xf>
    <xf numFmtId="171" fontId="2" fillId="0" borderId="5" xfId="1" applyNumberFormat="1" applyFont="1" applyFill="1" applyBorder="1" applyAlignment="1" applyProtection="1">
      <alignment vertical="top" wrapText="1"/>
    </xf>
    <xf numFmtId="171" fontId="2" fillId="0" borderId="5" xfId="1" applyNumberFormat="1" applyFont="1" applyBorder="1" applyAlignment="1" applyProtection="1">
      <alignment vertical="top" wrapText="1"/>
    </xf>
    <xf numFmtId="171" fontId="2" fillId="0" borderId="2" xfId="1" applyNumberFormat="1" applyFont="1" applyBorder="1" applyAlignment="1" applyProtection="1">
      <alignment vertical="top" wrapText="1"/>
    </xf>
    <xf numFmtId="171" fontId="2" fillId="0" borderId="2" xfId="0" applyNumberFormat="1" applyFont="1" applyBorder="1" applyAlignment="1">
      <alignment vertical="top" wrapText="1"/>
    </xf>
    <xf numFmtId="171" fontId="2" fillId="0" borderId="5" xfId="0" applyNumberFormat="1" applyFont="1" applyBorder="1" applyAlignment="1">
      <alignment vertical="top" wrapText="1"/>
    </xf>
    <xf numFmtId="171" fontId="2" fillId="0" borderId="0" xfId="0" applyNumberFormat="1" applyFont="1" applyAlignment="1">
      <alignment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171" fontId="3" fillId="0" borderId="0" xfId="0" applyNumberFormat="1" applyFont="1" applyFill="1" applyBorder="1" applyAlignment="1">
      <alignment vertical="top"/>
    </xf>
    <xf numFmtId="171" fontId="2" fillId="0" borderId="0" xfId="0" applyNumberFormat="1" applyFont="1" applyFill="1" applyBorder="1" applyAlignment="1">
      <alignment vertical="top"/>
    </xf>
    <xf numFmtId="1" fontId="4" fillId="0" borderId="0" xfId="0" applyNumberFormat="1" applyFont="1" applyFill="1" applyBorder="1" applyAlignment="1">
      <alignment horizontal="center" vertical="top" wrapText="1"/>
    </xf>
    <xf numFmtId="171" fontId="2" fillId="0" borderId="0" xfId="1" applyNumberFormat="1" applyFont="1" applyFill="1" applyBorder="1" applyAlignment="1" applyProtection="1">
      <alignment vertical="top"/>
    </xf>
    <xf numFmtId="1" fontId="4" fillId="0" borderId="0" xfId="2" applyNumberFormat="1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>
      <alignment horizontal="right" vertical="top"/>
    </xf>
    <xf numFmtId="1" fontId="4" fillId="0" borderId="0" xfId="1" applyNumberFormat="1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171" fontId="3" fillId="0" borderId="0" xfId="0" applyNumberFormat="1" applyFont="1" applyFill="1" applyBorder="1" applyAlignment="1">
      <alignment vertical="top" wrapText="1"/>
    </xf>
    <xf numFmtId="0" fontId="6" fillId="12" borderId="16" xfId="0" applyFont="1" applyFill="1" applyBorder="1" applyAlignment="1">
      <alignment horizontal="center" vertical="center" wrapText="1"/>
    </xf>
    <xf numFmtId="0" fontId="7" fillId="12" borderId="30" xfId="0" applyFont="1" applyFill="1" applyBorder="1" applyAlignment="1">
      <alignment horizontal="center" vertical="center"/>
    </xf>
    <xf numFmtId="0" fontId="8" fillId="12" borderId="30" xfId="0" applyFont="1" applyFill="1" applyBorder="1" applyAlignment="1">
      <alignment vertical="center"/>
    </xf>
    <xf numFmtId="0" fontId="8" fillId="12" borderId="30" xfId="0" applyFont="1" applyFill="1" applyBorder="1" applyAlignment="1">
      <alignment horizontal="center" vertical="center"/>
    </xf>
    <xf numFmtId="171" fontId="7" fillId="12" borderId="31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10" fontId="10" fillId="0" borderId="0" xfId="0" applyNumberFormat="1" applyFont="1" applyFill="1" applyBorder="1" applyAlignment="1">
      <alignment horizontal="right" vertical="top"/>
    </xf>
    <xf numFmtId="10" fontId="10" fillId="0" borderId="0" xfId="2" applyNumberFormat="1" applyFont="1" applyFill="1" applyBorder="1" applyAlignment="1" applyProtection="1">
      <alignment horizontal="right" vertical="top"/>
    </xf>
    <xf numFmtId="10" fontId="10" fillId="0" borderId="0" xfId="0" applyNumberFormat="1" applyFont="1" applyFill="1" applyBorder="1" applyAlignment="1">
      <alignment vertical="top" wrapText="1"/>
    </xf>
    <xf numFmtId="10" fontId="10" fillId="0" borderId="0" xfId="0" applyNumberFormat="1" applyFont="1" applyFill="1" applyBorder="1" applyAlignment="1">
      <alignment vertical="top"/>
    </xf>
    <xf numFmtId="10" fontId="10" fillId="0" borderId="0" xfId="2" applyNumberFormat="1" applyFont="1" applyFill="1" applyBorder="1" applyAlignment="1" applyProtection="1">
      <alignment vertical="top"/>
    </xf>
    <xf numFmtId="10" fontId="10" fillId="0" borderId="0" xfId="2" applyNumberFormat="1" applyFont="1" applyFill="1" applyBorder="1" applyAlignment="1" applyProtection="1">
      <alignment vertical="top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561"/>
  <sheetViews>
    <sheetView tabSelected="1" view="pageLayout" zoomScaleNormal="100" workbookViewId="0">
      <selection activeCell="F15" sqref="F15 F6:F7"/>
    </sheetView>
  </sheetViews>
  <sheetFormatPr baseColWidth="10" defaultColWidth="11.42578125" defaultRowHeight="12" x14ac:dyDescent="0.2"/>
  <cols>
    <col min="1" max="1" width="3.7109375" style="42" customWidth="1"/>
    <col min="2" max="2" width="4.42578125" style="56" bestFit="1" customWidth="1"/>
    <col min="3" max="3" width="65.42578125" style="42" bestFit="1" customWidth="1"/>
    <col min="4" max="4" width="11.5703125" style="1" bestFit="1" customWidth="1"/>
    <col min="5" max="5" width="12.5703125" style="11" bestFit="1" customWidth="1"/>
    <col min="6" max="6" width="13.7109375" style="197" customWidth="1"/>
    <col min="7" max="7" width="3.7109375" style="95" customWidth="1"/>
    <col min="8" max="8" width="4" style="42" bestFit="1" customWidth="1"/>
    <col min="9" max="9" width="65" style="42" bestFit="1" customWidth="1"/>
    <col min="10" max="10" width="12" style="42" bestFit="1" customWidth="1"/>
    <col min="11" max="11" width="10.7109375" style="42" bestFit="1" customWidth="1"/>
    <col min="12" max="12" width="11.42578125" style="42" bestFit="1" customWidth="1"/>
    <col min="13" max="16384" width="11.42578125" style="42"/>
  </cols>
  <sheetData>
    <row r="1" spans="2:9" x14ac:dyDescent="0.2">
      <c r="B1" s="166" t="s">
        <v>446</v>
      </c>
      <c r="C1" s="166"/>
      <c r="D1" s="166"/>
      <c r="E1" s="166"/>
      <c r="F1" s="166"/>
      <c r="G1" s="3"/>
    </row>
    <row r="2" spans="2:9" x14ac:dyDescent="0.2">
      <c r="B2" s="166"/>
      <c r="C2" s="166"/>
      <c r="D2" s="166"/>
      <c r="E2" s="166"/>
      <c r="F2" s="166"/>
      <c r="G2" s="3"/>
    </row>
    <row r="3" spans="2:9" x14ac:dyDescent="0.2">
      <c r="B3" s="167"/>
      <c r="C3" s="167"/>
      <c r="D3" s="167"/>
      <c r="E3" s="167"/>
      <c r="F3" s="167"/>
      <c r="G3" s="3"/>
    </row>
    <row r="4" spans="2:9" ht="23.25" x14ac:dyDescent="0.2">
      <c r="B4" s="226" t="s">
        <v>213</v>
      </c>
      <c r="C4" s="226"/>
      <c r="D4" s="226"/>
      <c r="E4" s="226"/>
      <c r="F4" s="226"/>
      <c r="G4" s="1"/>
      <c r="I4" s="49"/>
    </row>
    <row r="5" spans="2:9" x14ac:dyDescent="0.2">
      <c r="B5" s="146"/>
      <c r="C5" s="165" t="s">
        <v>247</v>
      </c>
      <c r="D5" s="148" t="s">
        <v>430</v>
      </c>
      <c r="E5" s="148"/>
      <c r="F5" s="178"/>
      <c r="G5" s="2"/>
    </row>
    <row r="6" spans="2:9" ht="24" x14ac:dyDescent="0.2">
      <c r="B6" s="146">
        <v>1</v>
      </c>
      <c r="C6" s="149" t="s">
        <v>449</v>
      </c>
      <c r="D6" s="150"/>
      <c r="E6" s="151" t="s">
        <v>13</v>
      </c>
      <c r="F6" s="178">
        <f>SUM(F20*F21*F19)</f>
        <v>9370.5355</v>
      </c>
      <c r="G6" s="6"/>
      <c r="H6" s="51"/>
    </row>
    <row r="7" spans="2:9" ht="24" x14ac:dyDescent="0.2">
      <c r="B7" s="146">
        <v>2</v>
      </c>
      <c r="C7" s="149" t="s">
        <v>462</v>
      </c>
      <c r="D7" s="152">
        <f>SUM(F7/F6)</f>
        <v>0.1275</v>
      </c>
      <c r="E7" s="151" t="s">
        <v>12</v>
      </c>
      <c r="F7" s="178">
        <f>(F6*F17*F18)*0.01</f>
        <v>1194.74327625</v>
      </c>
      <c r="G7" s="6"/>
      <c r="H7" s="51"/>
    </row>
    <row r="8" spans="2:9" x14ac:dyDescent="0.2">
      <c r="B8" s="146"/>
      <c r="C8" s="149"/>
      <c r="D8" s="153" t="s">
        <v>448</v>
      </c>
      <c r="E8" s="153"/>
      <c r="F8" s="178">
        <f>SUM(F6+F15+F7)</f>
        <v>12175.359952022685</v>
      </c>
      <c r="G8" s="6"/>
      <c r="H8" s="51"/>
    </row>
    <row r="9" spans="2:9" x14ac:dyDescent="0.2">
      <c r="B9" s="146"/>
      <c r="C9" s="149"/>
      <c r="D9" s="154"/>
      <c r="E9" s="168" t="s">
        <v>445</v>
      </c>
      <c r="F9" s="178"/>
      <c r="G9" s="6"/>
      <c r="H9" s="51"/>
    </row>
    <row r="10" spans="2:9" x14ac:dyDescent="0.2">
      <c r="B10" s="177">
        <v>2</v>
      </c>
      <c r="C10" s="149" t="s">
        <v>447</v>
      </c>
      <c r="D10" s="155">
        <f>SUM(F7/F6)</f>
        <v>0.1275</v>
      </c>
      <c r="E10" s="169">
        <v>0</v>
      </c>
      <c r="F10" s="178">
        <f>F7-(F7*(D10/100))</f>
        <v>1193.2199785727812</v>
      </c>
      <c r="G10" s="6"/>
    </row>
    <row r="11" spans="2:9" x14ac:dyDescent="0.2">
      <c r="B11" s="146">
        <v>2.1</v>
      </c>
      <c r="C11" s="156" t="s">
        <v>232</v>
      </c>
      <c r="D11" s="8">
        <v>3.6999999999999998E-2</v>
      </c>
      <c r="E11" s="170">
        <v>0</v>
      </c>
      <c r="F11" s="179">
        <f>(F6*D11)-(F6*D11*E11)</f>
        <v>346.7098135</v>
      </c>
      <c r="G11" s="52"/>
      <c r="I11" s="52"/>
    </row>
    <row r="12" spans="2:9" x14ac:dyDescent="0.2">
      <c r="B12" s="146">
        <v>2.2000000000000002</v>
      </c>
      <c r="C12" s="156" t="s">
        <v>233</v>
      </c>
      <c r="D12" s="152">
        <f>SUM(D61:D64)</f>
        <v>0.36</v>
      </c>
      <c r="E12" s="170">
        <v>0</v>
      </c>
      <c r="F12" s="179">
        <f>(F10*D12)-(F10*D12*E12)</f>
        <v>429.55919228620121</v>
      </c>
      <c r="G12" s="6"/>
    </row>
    <row r="13" spans="2:9" x14ac:dyDescent="0.2">
      <c r="B13" s="146">
        <v>2.2999999999999998</v>
      </c>
      <c r="C13" s="156" t="s">
        <v>234</v>
      </c>
      <c r="D13" s="152">
        <f>SUM(D67:D75)</f>
        <v>0.57000000000000006</v>
      </c>
      <c r="E13" s="170">
        <v>0</v>
      </c>
      <c r="F13" s="178">
        <f>(F10*D13)-(F10*D13*E13)</f>
        <v>680.13538778648535</v>
      </c>
      <c r="G13" s="6"/>
      <c r="I13" s="52"/>
    </row>
    <row r="14" spans="2:9" x14ac:dyDescent="0.2">
      <c r="B14" s="146">
        <v>2.4</v>
      </c>
      <c r="C14" s="149" t="s">
        <v>423</v>
      </c>
      <c r="D14" s="8">
        <v>1.6400000000000001E-2</v>
      </c>
      <c r="E14" s="171">
        <v>0</v>
      </c>
      <c r="F14" s="178">
        <f>(F6*D14)-(F6*D14*E14)</f>
        <v>153.67678220000002</v>
      </c>
      <c r="G14" s="6"/>
      <c r="I14" s="52"/>
    </row>
    <row r="15" spans="2:9" x14ac:dyDescent="0.2">
      <c r="B15" s="146"/>
      <c r="C15" s="149"/>
      <c r="D15" s="154"/>
      <c r="E15" s="9" t="s">
        <v>429</v>
      </c>
      <c r="F15" s="180">
        <f>SUM(F11:F14)</f>
        <v>1610.0811757726865</v>
      </c>
      <c r="G15" s="10"/>
    </row>
    <row r="16" spans="2:9" x14ac:dyDescent="0.2">
      <c r="B16" s="146"/>
      <c r="C16" s="165" t="s">
        <v>19</v>
      </c>
      <c r="D16" s="151"/>
      <c r="E16" s="157"/>
      <c r="F16" s="178"/>
      <c r="G16" s="6"/>
    </row>
    <row r="17" spans="2:12" x14ac:dyDescent="0.2">
      <c r="B17" s="146" t="s">
        <v>424</v>
      </c>
      <c r="C17" s="149" t="s">
        <v>450</v>
      </c>
      <c r="D17" s="151" t="s">
        <v>14</v>
      </c>
      <c r="E17" s="158" t="s">
        <v>220</v>
      </c>
      <c r="F17" s="178">
        <f>15-(2.5*(LOG(F20)))</f>
        <v>15</v>
      </c>
      <c r="G17" s="172"/>
    </row>
    <row r="18" spans="2:12" x14ac:dyDescent="0.2">
      <c r="B18" s="146" t="s">
        <v>425</v>
      </c>
      <c r="C18" s="149" t="s">
        <v>451</v>
      </c>
      <c r="D18" s="151" t="s">
        <v>15</v>
      </c>
      <c r="E18" s="159" t="s">
        <v>245</v>
      </c>
      <c r="F18" s="181">
        <v>0.85</v>
      </c>
      <c r="G18" s="172"/>
    </row>
    <row r="19" spans="2:12" s="53" customFormat="1" x14ac:dyDescent="0.2">
      <c r="B19" s="146" t="s">
        <v>426</v>
      </c>
      <c r="C19" s="156" t="s">
        <v>443</v>
      </c>
      <c r="D19" s="160" t="s">
        <v>18</v>
      </c>
      <c r="E19" s="161" t="s">
        <v>252</v>
      </c>
      <c r="F19" s="182">
        <v>1.49</v>
      </c>
      <c r="G19" s="173"/>
    </row>
    <row r="20" spans="2:12" x14ac:dyDescent="0.2">
      <c r="B20" s="146" t="s">
        <v>427</v>
      </c>
      <c r="C20" s="149" t="s">
        <v>239</v>
      </c>
      <c r="D20" s="151" t="s">
        <v>16</v>
      </c>
      <c r="E20" s="162" t="s">
        <v>0</v>
      </c>
      <c r="F20" s="183">
        <v>1</v>
      </c>
      <c r="G20" s="172"/>
    </row>
    <row r="21" spans="2:12" x14ac:dyDescent="0.2">
      <c r="B21" s="146" t="s">
        <v>428</v>
      </c>
      <c r="C21" s="149" t="s">
        <v>408</v>
      </c>
      <c r="D21" s="151" t="s">
        <v>17</v>
      </c>
      <c r="E21" s="162"/>
      <c r="F21" s="184">
        <v>6288.95</v>
      </c>
      <c r="G21" s="6"/>
    </row>
    <row r="22" spans="2:12" ht="23.25" x14ac:dyDescent="0.2">
      <c r="B22" s="226" t="s">
        <v>212</v>
      </c>
      <c r="C22" s="226"/>
      <c r="D22" s="226"/>
      <c r="E22" s="226"/>
      <c r="F22" s="226"/>
      <c r="G22" s="14"/>
    </row>
    <row r="23" spans="2:12" x14ac:dyDescent="0.2">
      <c r="B23" s="146"/>
      <c r="C23" s="149" t="s">
        <v>452</v>
      </c>
      <c r="D23" s="151" t="s">
        <v>12</v>
      </c>
      <c r="E23" s="157">
        <f>(F23/F6)</f>
        <v>1.1736118931383378E-3</v>
      </c>
      <c r="F23" s="185">
        <f>SUM(F24*F25*F26*F27)</f>
        <v>10.997371907875001</v>
      </c>
      <c r="G23" s="2"/>
    </row>
    <row r="24" spans="2:12" x14ac:dyDescent="0.2">
      <c r="B24" s="146">
        <v>1</v>
      </c>
      <c r="C24" s="149" t="s">
        <v>453</v>
      </c>
      <c r="D24" s="151" t="s">
        <v>16</v>
      </c>
      <c r="E24" s="162" t="s">
        <v>214</v>
      </c>
      <c r="F24" s="178">
        <f>SUM(F20)/10000</f>
        <v>1E-4</v>
      </c>
      <c r="G24" s="15"/>
    </row>
    <row r="25" spans="2:12" x14ac:dyDescent="0.2">
      <c r="B25" s="146">
        <v>2</v>
      </c>
      <c r="C25" s="149" t="s">
        <v>454</v>
      </c>
      <c r="D25" s="151" t="s">
        <v>14</v>
      </c>
      <c r="E25" s="162"/>
      <c r="F25" s="185">
        <f>1050-(125*(F24*0.1))</f>
        <v>1049.99875</v>
      </c>
      <c r="G25" s="16"/>
    </row>
    <row r="26" spans="2:12" x14ac:dyDescent="0.2">
      <c r="B26" s="146">
        <v>3</v>
      </c>
      <c r="C26" s="149" t="s">
        <v>409</v>
      </c>
      <c r="D26" s="147" t="s">
        <v>211</v>
      </c>
      <c r="E26" s="162"/>
      <c r="F26" s="186">
        <v>123.22</v>
      </c>
      <c r="G26" s="14"/>
    </row>
    <row r="27" spans="2:12" x14ac:dyDescent="0.2">
      <c r="B27" s="146">
        <v>4</v>
      </c>
      <c r="C27" s="149" t="s">
        <v>410</v>
      </c>
      <c r="D27" s="151" t="s">
        <v>210</v>
      </c>
      <c r="E27" s="159" t="s">
        <v>245</v>
      </c>
      <c r="F27" s="178">
        <f>SUM(F18)</f>
        <v>0.85</v>
      </c>
      <c r="G27" s="16"/>
    </row>
    <row r="28" spans="2:12" ht="23.25" x14ac:dyDescent="0.2">
      <c r="B28" s="226" t="s">
        <v>215</v>
      </c>
      <c r="C28" s="226"/>
      <c r="D28" s="226"/>
      <c r="E28" s="226"/>
      <c r="F28" s="226"/>
      <c r="G28" s="1"/>
    </row>
    <row r="29" spans="2:12" x14ac:dyDescent="0.2">
      <c r="B29" s="146">
        <v>1</v>
      </c>
      <c r="C29" s="149" t="s">
        <v>240</v>
      </c>
      <c r="D29" s="151" t="s">
        <v>216</v>
      </c>
      <c r="E29" s="162"/>
      <c r="F29" s="185">
        <f>(F30*0.05)+(F31*F33*F32*10)</f>
        <v>1291.8609989286392</v>
      </c>
      <c r="G29" s="14"/>
      <c r="I29" s="53"/>
      <c r="J29" s="53"/>
      <c r="K29" s="11"/>
      <c r="L29" s="53"/>
    </row>
    <row r="30" spans="2:12" ht="24" x14ac:dyDescent="0.2">
      <c r="B30" s="146">
        <v>2</v>
      </c>
      <c r="C30" s="149" t="s">
        <v>241</v>
      </c>
      <c r="D30" s="151" t="s">
        <v>12</v>
      </c>
      <c r="E30" s="162"/>
      <c r="F30" s="185">
        <f>SUM(F10)</f>
        <v>1193.2199785727812</v>
      </c>
      <c r="G30" s="14"/>
      <c r="I30" s="53"/>
      <c r="J30" s="53"/>
      <c r="K30" s="11"/>
      <c r="L30" s="53"/>
    </row>
    <row r="31" spans="2:12" x14ac:dyDescent="0.2">
      <c r="B31" s="146">
        <v>3</v>
      </c>
      <c r="C31" s="149" t="s">
        <v>242</v>
      </c>
      <c r="D31" s="151" t="s">
        <v>217</v>
      </c>
      <c r="E31" s="162"/>
      <c r="F31" s="186">
        <v>1</v>
      </c>
      <c r="G31" s="174"/>
      <c r="I31" s="34"/>
      <c r="J31" s="53"/>
      <c r="K31" s="11"/>
      <c r="L31" s="55"/>
    </row>
    <row r="32" spans="2:12" x14ac:dyDescent="0.2">
      <c r="B32" s="146">
        <v>4</v>
      </c>
      <c r="C32" s="149" t="s">
        <v>243</v>
      </c>
      <c r="D32" s="151" t="s">
        <v>211</v>
      </c>
      <c r="E32" s="162"/>
      <c r="F32" s="178">
        <f>SUM(F26)</f>
        <v>123.22</v>
      </c>
      <c r="G32" s="14"/>
      <c r="I32" s="53"/>
      <c r="J32" s="53"/>
      <c r="K32" s="11"/>
      <c r="L32" s="53"/>
    </row>
    <row r="33" spans="2:9" ht="24" x14ac:dyDescent="0.2">
      <c r="B33" s="146">
        <v>5</v>
      </c>
      <c r="C33" s="149" t="s">
        <v>244</v>
      </c>
      <c r="D33" s="151" t="s">
        <v>218</v>
      </c>
      <c r="E33" s="162"/>
      <c r="F33" s="186">
        <v>1</v>
      </c>
      <c r="G33" s="174"/>
    </row>
    <row r="34" spans="2:9" x14ac:dyDescent="0.2">
      <c r="C34" s="3"/>
      <c r="D34" s="5"/>
      <c r="F34" s="178"/>
      <c r="G34" s="174"/>
    </row>
    <row r="35" spans="2:9" ht="18" customHeight="1" x14ac:dyDescent="0.2">
      <c r="B35" s="221"/>
      <c r="C35" s="222" t="s">
        <v>439</v>
      </c>
      <c r="D35" s="223"/>
      <c r="E35" s="224"/>
      <c r="F35" s="225"/>
      <c r="G35" s="57"/>
    </row>
    <row r="36" spans="2:9" x14ac:dyDescent="0.2">
      <c r="B36" s="209"/>
      <c r="C36" s="210" t="s">
        <v>232</v>
      </c>
      <c r="D36" s="211"/>
      <c r="E36" s="163"/>
      <c r="F36" s="213"/>
      <c r="G36" s="53"/>
    </row>
    <row r="37" spans="2:9" x14ac:dyDescent="0.2">
      <c r="B37" s="214">
        <v>1</v>
      </c>
      <c r="C37" s="211" t="s">
        <v>434</v>
      </c>
      <c r="D37" s="228">
        <v>0.2</v>
      </c>
      <c r="E37" s="163"/>
      <c r="F37" s="215">
        <f>(F11*D37)</f>
        <v>69.341962699999996</v>
      </c>
      <c r="G37" s="58"/>
    </row>
    <row r="38" spans="2:9" x14ac:dyDescent="0.2">
      <c r="B38" s="214">
        <v>2</v>
      </c>
      <c r="C38" s="211" t="s">
        <v>458</v>
      </c>
      <c r="D38" s="229">
        <v>0.4</v>
      </c>
      <c r="E38" s="163"/>
      <c r="F38" s="215">
        <f>(F11*D38)</f>
        <v>138.68392539999999</v>
      </c>
      <c r="G38" s="58"/>
    </row>
    <row r="39" spans="2:9" x14ac:dyDescent="0.2">
      <c r="B39" s="216">
        <v>3</v>
      </c>
      <c r="C39" s="211" t="s">
        <v>460</v>
      </c>
      <c r="D39" s="229">
        <v>0.35</v>
      </c>
      <c r="E39" s="163"/>
      <c r="F39" s="215">
        <f>(F11*D39)</f>
        <v>121.34843472499999</v>
      </c>
      <c r="G39" s="58"/>
    </row>
    <row r="40" spans="2:9" x14ac:dyDescent="0.2">
      <c r="B40" s="216">
        <v>4</v>
      </c>
      <c r="C40" s="211" t="s">
        <v>459</v>
      </c>
      <c r="D40" s="229">
        <v>0.05</v>
      </c>
      <c r="E40" s="163"/>
      <c r="F40" s="215">
        <f>(F11*D40)</f>
        <v>17.335490674999999</v>
      </c>
      <c r="G40" s="58"/>
    </row>
    <row r="41" spans="2:9" x14ac:dyDescent="0.2">
      <c r="B41" s="216"/>
      <c r="C41" s="164"/>
      <c r="D41" s="230">
        <f>SUM(D37:D40)</f>
        <v>1</v>
      </c>
      <c r="E41" s="217" t="s">
        <v>435</v>
      </c>
      <c r="F41" s="212">
        <f>SUM(F37:F40)</f>
        <v>346.7098135</v>
      </c>
      <c r="G41" s="34"/>
      <c r="I41" s="227"/>
    </row>
    <row r="42" spans="2:9" x14ac:dyDescent="0.2">
      <c r="B42" s="214"/>
      <c r="C42" s="210" t="s">
        <v>440</v>
      </c>
      <c r="D42" s="231"/>
      <c r="E42" s="163"/>
      <c r="F42" s="213"/>
      <c r="G42" s="53"/>
      <c r="I42" s="227"/>
    </row>
    <row r="43" spans="2:9" x14ac:dyDescent="0.2">
      <c r="B43" s="214">
        <v>1</v>
      </c>
      <c r="C43" s="211" t="s">
        <v>434</v>
      </c>
      <c r="D43" s="232">
        <v>0.2</v>
      </c>
      <c r="E43" s="163"/>
      <c r="F43" s="215">
        <f>(F12+F13)*D43</f>
        <v>221.93891601453734</v>
      </c>
      <c r="G43" s="58"/>
    </row>
    <row r="44" spans="2:9" x14ac:dyDescent="0.2">
      <c r="B44" s="214">
        <v>2</v>
      </c>
      <c r="C44" s="211" t="s">
        <v>437</v>
      </c>
      <c r="D44" s="229">
        <v>0.6</v>
      </c>
      <c r="E44" s="163"/>
      <c r="F44" s="215">
        <f>(F12+F13)*D44</f>
        <v>665.81674804361194</v>
      </c>
      <c r="G44" s="58"/>
    </row>
    <row r="45" spans="2:9" x14ac:dyDescent="0.2">
      <c r="B45" s="214">
        <v>3</v>
      </c>
      <c r="C45" s="211" t="s">
        <v>438</v>
      </c>
      <c r="D45" s="229">
        <v>0.2</v>
      </c>
      <c r="E45" s="163"/>
      <c r="F45" s="215">
        <f>(F12+F13)*D45</f>
        <v>221.93891601453734</v>
      </c>
      <c r="G45" s="58"/>
    </row>
    <row r="46" spans="2:9" x14ac:dyDescent="0.2">
      <c r="B46" s="214"/>
      <c r="C46" s="164"/>
      <c r="D46" s="233">
        <f>SUM(D43:D45)</f>
        <v>1</v>
      </c>
      <c r="E46" s="217" t="s">
        <v>435</v>
      </c>
      <c r="F46" s="212">
        <f>SUM(F43:F45)</f>
        <v>1109.6945800726867</v>
      </c>
      <c r="G46" s="34"/>
    </row>
    <row r="47" spans="2:9" x14ac:dyDescent="0.2">
      <c r="B47" s="214"/>
      <c r="C47" s="210" t="s">
        <v>246</v>
      </c>
      <c r="D47" s="232"/>
      <c r="E47" s="163"/>
      <c r="F47" s="213"/>
      <c r="G47" s="53"/>
    </row>
    <row r="48" spans="2:9" x14ac:dyDescent="0.2">
      <c r="B48" s="214">
        <v>1</v>
      </c>
      <c r="C48" s="211" t="s">
        <v>434</v>
      </c>
      <c r="D48" s="232">
        <v>0.3</v>
      </c>
      <c r="E48" s="163"/>
      <c r="F48" s="215">
        <f>SUM(F14*D48)</f>
        <v>46.103034660000006</v>
      </c>
      <c r="G48" s="58"/>
    </row>
    <row r="49" spans="2:12" x14ac:dyDescent="0.2">
      <c r="B49" s="218">
        <v>2</v>
      </c>
      <c r="C49" s="211" t="s">
        <v>458</v>
      </c>
      <c r="D49" s="229">
        <v>0.35</v>
      </c>
      <c r="E49" s="163"/>
      <c r="F49" s="215">
        <f>SUM(F14*D49)</f>
        <v>53.786873770000007</v>
      </c>
      <c r="G49" s="58"/>
    </row>
    <row r="50" spans="2:12" x14ac:dyDescent="0.2">
      <c r="B50" s="214">
        <v>3</v>
      </c>
      <c r="C50" s="211" t="s">
        <v>461</v>
      </c>
      <c r="D50" s="229">
        <v>0.25</v>
      </c>
      <c r="E50" s="163"/>
      <c r="F50" s="215">
        <f>SUM(F14*D50)</f>
        <v>38.419195550000005</v>
      </c>
      <c r="G50" s="58"/>
    </row>
    <row r="51" spans="2:12" x14ac:dyDescent="0.2">
      <c r="B51" s="214">
        <v>4</v>
      </c>
      <c r="C51" s="211" t="s">
        <v>459</v>
      </c>
      <c r="D51" s="229">
        <v>0.1</v>
      </c>
      <c r="E51" s="163"/>
      <c r="F51" s="215">
        <f>SUM(F14*D51)</f>
        <v>15.367678220000002</v>
      </c>
      <c r="G51" s="58"/>
    </row>
    <row r="52" spans="2:12" x14ac:dyDescent="0.2">
      <c r="B52" s="209"/>
      <c r="C52" s="164"/>
      <c r="D52" s="233">
        <f>SUM(D48:D51)</f>
        <v>0.99999999999999989</v>
      </c>
      <c r="E52" s="217" t="s">
        <v>435</v>
      </c>
      <c r="F52" s="212">
        <f>SUM(F48:F51)</f>
        <v>153.67678220000005</v>
      </c>
      <c r="G52" s="34"/>
    </row>
    <row r="53" spans="2:12" ht="12.75" thickBot="1" x14ac:dyDescent="0.25">
      <c r="B53" s="209"/>
      <c r="C53" s="164"/>
      <c r="D53" s="164"/>
      <c r="E53" s="219" t="s">
        <v>441</v>
      </c>
      <c r="F53" s="220">
        <f>SUM(F41,F46,F52)</f>
        <v>1610.0811757726869</v>
      </c>
      <c r="G53" s="62"/>
    </row>
    <row r="54" spans="2:12" ht="15.75" thickBot="1" x14ac:dyDescent="0.25">
      <c r="B54" s="131" t="s">
        <v>1</v>
      </c>
      <c r="C54" s="132"/>
      <c r="D54" s="132"/>
      <c r="E54" s="132"/>
      <c r="F54" s="133"/>
      <c r="G54" s="17"/>
      <c r="H54" s="63"/>
      <c r="I54" s="64" t="s">
        <v>245</v>
      </c>
      <c r="J54" s="207" t="s">
        <v>220</v>
      </c>
      <c r="K54" s="134"/>
      <c r="L54" s="135"/>
    </row>
    <row r="55" spans="2:12" ht="24.75" thickBot="1" x14ac:dyDescent="0.25">
      <c r="B55" s="65"/>
      <c r="C55" s="18" t="s">
        <v>232</v>
      </c>
      <c r="D55" s="19"/>
      <c r="E55" s="19"/>
      <c r="F55" s="187"/>
      <c r="G55" s="66"/>
      <c r="H55" s="67"/>
      <c r="I55" s="20" t="s">
        <v>351</v>
      </c>
      <c r="J55" s="208" t="s">
        <v>455</v>
      </c>
      <c r="K55" s="136"/>
      <c r="L55" s="21" t="s">
        <v>433</v>
      </c>
    </row>
    <row r="56" spans="2:12" x14ac:dyDescent="0.2">
      <c r="B56" s="50"/>
      <c r="C56" s="4" t="s">
        <v>5</v>
      </c>
      <c r="D56" s="49">
        <v>0.16</v>
      </c>
      <c r="E56" s="34">
        <f>SUM(D56*F11)</f>
        <v>55.473570160000001</v>
      </c>
      <c r="F56" s="188"/>
      <c r="G56" s="14"/>
      <c r="H56" s="50"/>
      <c r="I56" s="22" t="s">
        <v>413</v>
      </c>
      <c r="J56" s="68">
        <v>10.75</v>
      </c>
      <c r="K56" s="23">
        <v>50</v>
      </c>
      <c r="L56" s="69" t="s">
        <v>431</v>
      </c>
    </row>
    <row r="57" spans="2:12" x14ac:dyDescent="0.2">
      <c r="B57" s="50"/>
      <c r="C57" s="4" t="s">
        <v>436</v>
      </c>
      <c r="D57" s="49">
        <v>0.3</v>
      </c>
      <c r="E57" s="34">
        <f>SUM(D57*F11)</f>
        <v>104.01294405</v>
      </c>
      <c r="F57" s="188"/>
      <c r="G57" s="14"/>
      <c r="H57" s="50"/>
      <c r="I57" s="22" t="s">
        <v>414</v>
      </c>
      <c r="J57" s="70">
        <v>10</v>
      </c>
      <c r="K57" s="25">
        <v>100</v>
      </c>
      <c r="L57" s="71" t="s">
        <v>431</v>
      </c>
    </row>
    <row r="58" spans="2:12" x14ac:dyDescent="0.2">
      <c r="B58" s="72"/>
      <c r="C58" s="24" t="s">
        <v>6</v>
      </c>
      <c r="D58" s="73">
        <v>0.54</v>
      </c>
      <c r="E58" s="74">
        <f>SUM(D58*F11)</f>
        <v>187.22329929</v>
      </c>
      <c r="F58" s="189"/>
      <c r="G58" s="14"/>
      <c r="H58" s="50"/>
      <c r="I58" s="22" t="s">
        <v>415</v>
      </c>
      <c r="J58" s="70">
        <v>9.25</v>
      </c>
      <c r="K58" s="25">
        <v>200</v>
      </c>
      <c r="L58" s="71" t="s">
        <v>431</v>
      </c>
    </row>
    <row r="59" spans="2:12" ht="12.75" thickBot="1" x14ac:dyDescent="0.25">
      <c r="B59" s="50"/>
      <c r="C59" s="26"/>
      <c r="D59" s="75">
        <v>1</v>
      </c>
      <c r="E59" s="34">
        <f>SUM(E56:E58)</f>
        <v>346.7098135</v>
      </c>
      <c r="F59" s="188"/>
      <c r="G59" s="14"/>
      <c r="H59" s="50"/>
      <c r="I59" s="22" t="s">
        <v>416</v>
      </c>
      <c r="J59" s="70">
        <v>8.81</v>
      </c>
      <c r="K59" s="25">
        <v>300</v>
      </c>
      <c r="L59" s="71" t="s">
        <v>431</v>
      </c>
    </row>
    <row r="60" spans="2:12" ht="12.75" thickBot="1" x14ac:dyDescent="0.25">
      <c r="B60" s="76"/>
      <c r="C60" s="27" t="s">
        <v>233</v>
      </c>
      <c r="D60" s="77"/>
      <c r="E60" s="77"/>
      <c r="F60" s="190" t="s">
        <v>432</v>
      </c>
      <c r="G60" s="66"/>
      <c r="H60" s="50"/>
      <c r="I60" s="22" t="s">
        <v>417</v>
      </c>
      <c r="J60" s="70">
        <v>8.49</v>
      </c>
      <c r="K60" s="25">
        <v>400</v>
      </c>
      <c r="L60" s="71" t="s">
        <v>431</v>
      </c>
    </row>
    <row r="61" spans="2:12" ht="12.75" thickBot="1" x14ac:dyDescent="0.25">
      <c r="B61" s="50"/>
      <c r="C61" s="4" t="s">
        <v>227</v>
      </c>
      <c r="D61" s="49">
        <v>0.12</v>
      </c>
      <c r="E61" s="34">
        <f>SUM(F10*D61)</f>
        <v>143.18639742873373</v>
      </c>
      <c r="F61" s="188">
        <f>SUM(E61/F20)</f>
        <v>143.18639742873373</v>
      </c>
      <c r="G61" s="14"/>
      <c r="H61" s="50"/>
      <c r="I61" s="78"/>
      <c r="J61" s="70">
        <v>8.25</v>
      </c>
      <c r="K61" s="25">
        <v>500</v>
      </c>
      <c r="L61" s="71" t="s">
        <v>431</v>
      </c>
    </row>
    <row r="62" spans="2:12" ht="12.75" thickBot="1" x14ac:dyDescent="0.25">
      <c r="B62" s="50"/>
      <c r="C62" s="4" t="s">
        <v>225</v>
      </c>
      <c r="D62" s="49">
        <v>0.12</v>
      </c>
      <c r="E62" s="34">
        <f>SUM(F10*D62)</f>
        <v>143.18639742873373</v>
      </c>
      <c r="F62" s="188">
        <f>SUM(E62/F20)</f>
        <v>143.18639742873373</v>
      </c>
      <c r="G62" s="14"/>
      <c r="H62" s="79"/>
      <c r="I62" s="28" t="s">
        <v>352</v>
      </c>
      <c r="J62" s="70">
        <v>7.5</v>
      </c>
      <c r="K62" s="25">
        <v>1000</v>
      </c>
      <c r="L62" s="71" t="s">
        <v>431</v>
      </c>
    </row>
    <row r="63" spans="2:12" x14ac:dyDescent="0.2">
      <c r="B63" s="50"/>
      <c r="C63" s="4" t="s">
        <v>228</v>
      </c>
      <c r="D63" s="49">
        <v>0.08</v>
      </c>
      <c r="E63" s="34">
        <f>SUM(F10*D63)</f>
        <v>95.457598285822499</v>
      </c>
      <c r="F63" s="188">
        <f>SUM(E63/F20)</f>
        <v>95.457598285822499</v>
      </c>
      <c r="G63" s="14"/>
      <c r="H63" s="50"/>
      <c r="I63" s="22" t="s">
        <v>418</v>
      </c>
      <c r="J63" s="70">
        <v>6.75</v>
      </c>
      <c r="K63" s="25">
        <v>2000</v>
      </c>
      <c r="L63" s="71" t="s">
        <v>431</v>
      </c>
    </row>
    <row r="64" spans="2:12" x14ac:dyDescent="0.2">
      <c r="B64" s="72"/>
      <c r="C64" s="24" t="s">
        <v>226</v>
      </c>
      <c r="D64" s="73">
        <v>0.04</v>
      </c>
      <c r="E64" s="74">
        <f>SUM(F10*D64)</f>
        <v>47.728799142911249</v>
      </c>
      <c r="F64" s="189">
        <f>SUM(E64/F20)</f>
        <v>47.728799142911249</v>
      </c>
      <c r="G64" s="14"/>
      <c r="H64" s="50"/>
      <c r="I64" s="22" t="s">
        <v>419</v>
      </c>
      <c r="J64" s="70">
        <v>6.31</v>
      </c>
      <c r="K64" s="25">
        <v>3000</v>
      </c>
      <c r="L64" s="71" t="s">
        <v>431</v>
      </c>
    </row>
    <row r="65" spans="2:12" ht="12.75" thickBot="1" x14ac:dyDescent="0.25">
      <c r="B65" s="50"/>
      <c r="C65" s="26"/>
      <c r="D65" s="49"/>
      <c r="E65" s="80">
        <f>SUM(E61:E64)</f>
        <v>429.55919228620121</v>
      </c>
      <c r="F65" s="188"/>
      <c r="G65" s="14"/>
      <c r="H65" s="50"/>
      <c r="I65" s="22" t="s">
        <v>420</v>
      </c>
      <c r="J65" s="70">
        <v>5.99</v>
      </c>
      <c r="K65" s="25">
        <v>4000</v>
      </c>
      <c r="L65" s="71" t="s">
        <v>431</v>
      </c>
    </row>
    <row r="66" spans="2:12" ht="12.75" thickBot="1" x14ac:dyDescent="0.25">
      <c r="B66" s="81"/>
      <c r="C66" s="29" t="s">
        <v>234</v>
      </c>
      <c r="D66" s="29"/>
      <c r="E66" s="82"/>
      <c r="F66" s="191" t="s">
        <v>432</v>
      </c>
      <c r="G66" s="66"/>
      <c r="H66" s="50"/>
      <c r="I66" s="22" t="s">
        <v>421</v>
      </c>
      <c r="J66" s="70">
        <v>5.75</v>
      </c>
      <c r="K66" s="25">
        <v>5000</v>
      </c>
      <c r="L66" s="71" t="s">
        <v>431</v>
      </c>
    </row>
    <row r="67" spans="2:12" x14ac:dyDescent="0.2">
      <c r="B67" s="50"/>
      <c r="C67" s="4" t="s">
        <v>4</v>
      </c>
      <c r="D67" s="49">
        <v>0.11</v>
      </c>
      <c r="E67" s="34">
        <f>SUM(F10*D67)</f>
        <v>131.25419764300594</v>
      </c>
      <c r="F67" s="188">
        <f>SUM(E67/F20)</f>
        <v>131.25419764300594</v>
      </c>
      <c r="G67" s="14"/>
      <c r="H67" s="50"/>
      <c r="I67" s="22" t="s">
        <v>422</v>
      </c>
      <c r="J67" s="70">
        <v>5</v>
      </c>
      <c r="K67" s="25">
        <v>10000</v>
      </c>
      <c r="L67" s="71" t="s">
        <v>431</v>
      </c>
    </row>
    <row r="68" spans="2:12" x14ac:dyDescent="0.2">
      <c r="B68" s="50"/>
      <c r="C68" s="4" t="s">
        <v>7</v>
      </c>
      <c r="D68" s="49">
        <v>0.05</v>
      </c>
      <c r="E68" s="34">
        <f>SUM(F10*D68)</f>
        <v>59.66099892863906</v>
      </c>
      <c r="F68" s="188">
        <f>SUM(E68/F20)</f>
        <v>59.66099892863906</v>
      </c>
      <c r="G68" s="14"/>
      <c r="H68" s="50"/>
      <c r="I68" s="175"/>
      <c r="J68" s="70">
        <v>4.25</v>
      </c>
      <c r="K68" s="25">
        <v>20000</v>
      </c>
      <c r="L68" s="71" t="s">
        <v>431</v>
      </c>
    </row>
    <row r="69" spans="2:12" x14ac:dyDescent="0.2">
      <c r="B69" s="50"/>
      <c r="C69" s="4" t="s">
        <v>3</v>
      </c>
      <c r="D69" s="49">
        <v>0.05</v>
      </c>
      <c r="E69" s="34">
        <f>SUM(F10*D69)</f>
        <v>59.66099892863906</v>
      </c>
      <c r="F69" s="188">
        <f>SUM(E69/F20)</f>
        <v>59.66099892863906</v>
      </c>
      <c r="G69" s="14"/>
      <c r="H69" s="50"/>
      <c r="I69" s="78"/>
      <c r="J69" s="70">
        <v>3.81</v>
      </c>
      <c r="K69" s="25">
        <v>30000</v>
      </c>
      <c r="L69" s="71" t="s">
        <v>431</v>
      </c>
    </row>
    <row r="70" spans="2:12" x14ac:dyDescent="0.2">
      <c r="B70" s="50"/>
      <c r="C70" s="4" t="s">
        <v>219</v>
      </c>
      <c r="D70" s="49">
        <v>0.08</v>
      </c>
      <c r="E70" s="34">
        <f>SUM(F10*D70)</f>
        <v>95.457598285822499</v>
      </c>
      <c r="F70" s="188">
        <f>SUM(E70/F20)</f>
        <v>95.457598285822499</v>
      </c>
      <c r="G70" s="14"/>
      <c r="H70" s="50"/>
      <c r="I70" s="78"/>
      <c r="J70" s="70">
        <v>3.49</v>
      </c>
      <c r="K70" s="25">
        <v>40000</v>
      </c>
      <c r="L70" s="71" t="s">
        <v>431</v>
      </c>
    </row>
    <row r="71" spans="2:12" x14ac:dyDescent="0.2">
      <c r="B71" s="50"/>
      <c r="C71" s="4" t="s">
        <v>221</v>
      </c>
      <c r="D71" s="49">
        <v>0.08</v>
      </c>
      <c r="E71" s="34">
        <f>SUM(F10*D71)</f>
        <v>95.457598285822499</v>
      </c>
      <c r="F71" s="188">
        <f>SUM(E71/F20)</f>
        <v>95.457598285822499</v>
      </c>
      <c r="G71" s="14"/>
      <c r="H71" s="50"/>
      <c r="I71" s="78"/>
      <c r="J71" s="70">
        <v>3.25</v>
      </c>
      <c r="K71" s="25">
        <v>50000</v>
      </c>
      <c r="L71" s="71" t="s">
        <v>431</v>
      </c>
    </row>
    <row r="72" spans="2:12" x14ac:dyDescent="0.2">
      <c r="B72" s="50"/>
      <c r="C72" s="4" t="s">
        <v>223</v>
      </c>
      <c r="D72" s="49">
        <v>0.03</v>
      </c>
      <c r="E72" s="34">
        <f>SUM(F10*D72)</f>
        <v>35.796599357183432</v>
      </c>
      <c r="F72" s="188">
        <f>SUM(E72/F20)</f>
        <v>35.796599357183432</v>
      </c>
      <c r="G72" s="14"/>
      <c r="H72" s="50"/>
      <c r="I72" s="78"/>
      <c r="J72" s="70">
        <v>2.5</v>
      </c>
      <c r="K72" s="25">
        <v>100000</v>
      </c>
      <c r="L72" s="71" t="s">
        <v>431</v>
      </c>
    </row>
    <row r="73" spans="2:12" x14ac:dyDescent="0.2">
      <c r="B73" s="50"/>
      <c r="C73" s="4" t="s">
        <v>222</v>
      </c>
      <c r="D73" s="49">
        <v>0.08</v>
      </c>
      <c r="E73" s="34">
        <f>SUM(F10*D73)</f>
        <v>95.457598285822499</v>
      </c>
      <c r="F73" s="188">
        <f>SUM(E73/F20)</f>
        <v>95.457598285822499</v>
      </c>
      <c r="G73" s="14"/>
      <c r="H73" s="50"/>
      <c r="I73" s="78"/>
      <c r="J73" s="70">
        <v>1.75</v>
      </c>
      <c r="K73" s="25">
        <v>200000</v>
      </c>
      <c r="L73" s="71" t="s">
        <v>431</v>
      </c>
    </row>
    <row r="74" spans="2:12" x14ac:dyDescent="0.2">
      <c r="B74" s="50"/>
      <c r="C74" s="4" t="s">
        <v>224</v>
      </c>
      <c r="D74" s="49">
        <v>0.03</v>
      </c>
      <c r="E74" s="34">
        <f>SUM(F10*D74)</f>
        <v>35.796599357183432</v>
      </c>
      <c r="F74" s="188">
        <f>SUM(E74/F20)</f>
        <v>35.796599357183432</v>
      </c>
      <c r="G74" s="14"/>
      <c r="H74" s="50"/>
      <c r="I74" s="78"/>
      <c r="J74" s="70">
        <v>1.31</v>
      </c>
      <c r="K74" s="25">
        <v>300000</v>
      </c>
      <c r="L74" s="71" t="s">
        <v>431</v>
      </c>
    </row>
    <row r="75" spans="2:12" ht="12.75" thickBot="1" x14ac:dyDescent="0.25">
      <c r="B75" s="72"/>
      <c r="C75" s="24" t="s">
        <v>229</v>
      </c>
      <c r="D75" s="73">
        <v>0.06</v>
      </c>
      <c r="E75" s="74">
        <f>SUM(F10*D75)</f>
        <v>71.593198714366864</v>
      </c>
      <c r="F75" s="189">
        <f>SUM(E75/F20)</f>
        <v>71.593198714366864</v>
      </c>
      <c r="G75" s="14"/>
      <c r="H75" s="54"/>
      <c r="I75" s="176"/>
      <c r="J75" s="83">
        <v>1</v>
      </c>
      <c r="K75" s="30">
        <v>400000</v>
      </c>
      <c r="L75" s="84" t="s">
        <v>431</v>
      </c>
    </row>
    <row r="76" spans="2:12" ht="12.75" thickBot="1" x14ac:dyDescent="0.25">
      <c r="B76" s="50"/>
      <c r="C76" s="26"/>
      <c r="D76" s="49"/>
      <c r="E76" s="85">
        <f>SUM(E67:E75)</f>
        <v>680.13538778648535</v>
      </c>
      <c r="F76" s="188"/>
      <c r="G76" s="86"/>
    </row>
    <row r="77" spans="2:12" ht="12.75" thickBot="1" x14ac:dyDescent="0.25">
      <c r="B77" s="87"/>
      <c r="C77" s="31" t="s">
        <v>235</v>
      </c>
      <c r="D77" s="31"/>
      <c r="E77" s="88"/>
      <c r="F77" s="192"/>
      <c r="G77" s="14"/>
    </row>
    <row r="78" spans="2:12" x14ac:dyDescent="0.2">
      <c r="B78" s="50"/>
      <c r="C78" s="4" t="s">
        <v>8</v>
      </c>
      <c r="D78" s="49">
        <v>0.125</v>
      </c>
      <c r="E78" s="34">
        <f>SUM(F10*D78)</f>
        <v>149.15249732159765</v>
      </c>
      <c r="F78" s="188"/>
      <c r="G78" s="14"/>
      <c r="I78" s="49"/>
    </row>
    <row r="79" spans="2:12" x14ac:dyDescent="0.2">
      <c r="B79" s="50"/>
      <c r="C79" s="4" t="s">
        <v>9</v>
      </c>
      <c r="D79" s="49">
        <v>2.5000000000000001E-2</v>
      </c>
      <c r="E79" s="34">
        <f>SUM(F10*D79)</f>
        <v>29.83049946431953</v>
      </c>
      <c r="F79" s="188"/>
      <c r="G79" s="14"/>
    </row>
    <row r="80" spans="2:12" x14ac:dyDescent="0.2">
      <c r="B80" s="50"/>
      <c r="C80" s="4" t="s">
        <v>10</v>
      </c>
      <c r="D80" s="49">
        <v>1.2500000000000001E-2</v>
      </c>
      <c r="E80" s="34">
        <f>SUM(F10*D80)</f>
        <v>14.915249732159765</v>
      </c>
      <c r="F80" s="188"/>
      <c r="G80" s="14"/>
    </row>
    <row r="81" spans="2:7" x14ac:dyDescent="0.2">
      <c r="B81" s="72"/>
      <c r="C81" s="24" t="s">
        <v>11</v>
      </c>
      <c r="D81" s="73">
        <f>SUM(D10)</f>
        <v>0.1275</v>
      </c>
      <c r="E81" s="74">
        <f>SUM(F6*D81)</f>
        <v>1194.74327625</v>
      </c>
      <c r="F81" s="189"/>
      <c r="G81" s="14"/>
    </row>
    <row r="82" spans="2:7" ht="12.75" thickBot="1" x14ac:dyDescent="0.25">
      <c r="B82" s="50"/>
      <c r="C82" s="26" t="s">
        <v>444</v>
      </c>
      <c r="D82" s="49"/>
      <c r="E82" s="85">
        <f>SUM(E78:E81)</f>
        <v>1388.641522768077</v>
      </c>
      <c r="F82" s="188"/>
      <c r="G82" s="89"/>
    </row>
    <row r="83" spans="2:7" ht="12.75" thickBot="1" x14ac:dyDescent="0.25">
      <c r="B83" s="90"/>
      <c r="C83" s="32" t="s">
        <v>246</v>
      </c>
      <c r="D83" s="32"/>
      <c r="E83" s="32"/>
      <c r="F83" s="193"/>
      <c r="G83" s="66"/>
    </row>
    <row r="84" spans="2:7" x14ac:dyDescent="0.2">
      <c r="B84" s="50"/>
      <c r="C84" s="4" t="s">
        <v>5</v>
      </c>
      <c r="D84" s="49">
        <v>0.25</v>
      </c>
      <c r="E84" s="34">
        <f>SUM(F6*D14)*D84</f>
        <v>38.419195550000005</v>
      </c>
      <c r="F84" s="194"/>
      <c r="G84" s="91"/>
    </row>
    <row r="85" spans="2:7" x14ac:dyDescent="0.2">
      <c r="B85" s="50"/>
      <c r="C85" s="4" t="s">
        <v>436</v>
      </c>
      <c r="D85" s="49">
        <v>0.25</v>
      </c>
      <c r="E85" s="34">
        <f>SUM(F6*D14)*D85</f>
        <v>38.419195550000005</v>
      </c>
      <c r="F85" s="194"/>
      <c r="G85" s="91"/>
    </row>
    <row r="86" spans="2:7" x14ac:dyDescent="0.2">
      <c r="B86" s="50"/>
      <c r="C86" s="4" t="s">
        <v>442</v>
      </c>
      <c r="D86" s="49">
        <v>0.45</v>
      </c>
      <c r="E86" s="34">
        <f>SUM(F6*D14)*D86</f>
        <v>69.154551990000016</v>
      </c>
      <c r="F86" s="194"/>
      <c r="G86" s="91"/>
    </row>
    <row r="87" spans="2:7" x14ac:dyDescent="0.2">
      <c r="B87" s="72"/>
      <c r="C87" s="24" t="s">
        <v>249</v>
      </c>
      <c r="D87" s="73">
        <v>0.05</v>
      </c>
      <c r="E87" s="74">
        <f>SUM(F6*D14)*D87</f>
        <v>7.683839110000001</v>
      </c>
      <c r="F87" s="195"/>
      <c r="G87" s="91"/>
    </row>
    <row r="88" spans="2:7" ht="12.75" thickBot="1" x14ac:dyDescent="0.25">
      <c r="B88" s="54"/>
      <c r="C88" s="33" t="s">
        <v>444</v>
      </c>
      <c r="D88" s="92">
        <f>SUM(D84:D87)</f>
        <v>1</v>
      </c>
      <c r="E88" s="93">
        <f>SUM(E84:E87)</f>
        <v>153.67678220000005</v>
      </c>
      <c r="F88" s="196"/>
      <c r="G88" s="86"/>
    </row>
    <row r="89" spans="2:7" x14ac:dyDescent="0.2">
      <c r="E89" s="94"/>
    </row>
    <row r="90" spans="2:7" x14ac:dyDescent="0.2">
      <c r="E90" s="94"/>
    </row>
    <row r="91" spans="2:7" x14ac:dyDescent="0.2">
      <c r="E91" s="94"/>
    </row>
    <row r="92" spans="2:7" x14ac:dyDescent="0.2">
      <c r="E92" s="94"/>
    </row>
    <row r="93" spans="2:7" x14ac:dyDescent="0.2">
      <c r="E93" s="94"/>
    </row>
    <row r="94" spans="2:7" x14ac:dyDescent="0.2">
      <c r="E94" s="94"/>
    </row>
    <row r="95" spans="2:7" x14ac:dyDescent="0.2">
      <c r="E95" s="94"/>
    </row>
    <row r="96" spans="2:7" x14ac:dyDescent="0.2">
      <c r="E96" s="94"/>
    </row>
    <row r="97" spans="5:5" x14ac:dyDescent="0.2">
      <c r="E97" s="94"/>
    </row>
    <row r="98" spans="5:5" x14ac:dyDescent="0.2">
      <c r="E98" s="94"/>
    </row>
    <row r="99" spans="5:5" x14ac:dyDescent="0.2">
      <c r="E99" s="94"/>
    </row>
    <row r="100" spans="5:5" x14ac:dyDescent="0.2">
      <c r="E100" s="94"/>
    </row>
    <row r="101" spans="5:5" x14ac:dyDescent="0.2">
      <c r="E101" s="94"/>
    </row>
    <row r="102" spans="5:5" x14ac:dyDescent="0.2">
      <c r="E102" s="94"/>
    </row>
    <row r="103" spans="5:5" x14ac:dyDescent="0.2">
      <c r="E103" s="94"/>
    </row>
    <row r="104" spans="5:5" x14ac:dyDescent="0.2">
      <c r="E104" s="94"/>
    </row>
    <row r="105" spans="5:5" x14ac:dyDescent="0.2">
      <c r="E105" s="94"/>
    </row>
    <row r="106" spans="5:5" x14ac:dyDescent="0.2">
      <c r="E106" s="94"/>
    </row>
    <row r="107" spans="5:5" x14ac:dyDescent="0.2">
      <c r="E107" s="94"/>
    </row>
    <row r="108" spans="5:5" x14ac:dyDescent="0.2">
      <c r="E108" s="94"/>
    </row>
    <row r="109" spans="5:5" x14ac:dyDescent="0.2">
      <c r="E109" s="94"/>
    </row>
    <row r="110" spans="5:5" x14ac:dyDescent="0.2">
      <c r="E110" s="94"/>
    </row>
    <row r="111" spans="5:5" x14ac:dyDescent="0.2">
      <c r="E111" s="94"/>
    </row>
    <row r="112" spans="5:5" ht="12.75" thickBot="1" x14ac:dyDescent="0.25">
      <c r="E112" s="34"/>
    </row>
    <row r="113" spans="2:11" ht="12.75" thickBot="1" x14ac:dyDescent="0.25">
      <c r="C113" s="143" t="s">
        <v>250</v>
      </c>
      <c r="D113" s="143"/>
      <c r="E113" s="143"/>
      <c r="F113" s="143"/>
      <c r="G113" s="1"/>
      <c r="H113" s="137" t="s">
        <v>353</v>
      </c>
      <c r="I113" s="138"/>
      <c r="J113" s="138"/>
      <c r="K113" s="96"/>
    </row>
    <row r="114" spans="2:11" ht="12.75" thickBot="1" x14ac:dyDescent="0.25">
      <c r="C114" s="97" t="s">
        <v>5</v>
      </c>
      <c r="D114" s="35"/>
      <c r="E114" s="13"/>
      <c r="F114" s="198">
        <f>SUM(E56)</f>
        <v>55.473570160000001</v>
      </c>
      <c r="G114" s="14"/>
      <c r="H114" s="98"/>
      <c r="I114" s="1" t="s">
        <v>354</v>
      </c>
      <c r="J114" s="1"/>
      <c r="K114" s="99"/>
    </row>
    <row r="115" spans="2:11" x14ac:dyDescent="0.2">
      <c r="C115" s="100" t="s">
        <v>253</v>
      </c>
      <c r="D115" s="5"/>
      <c r="F115" s="199"/>
      <c r="G115" s="14"/>
      <c r="H115" s="101"/>
      <c r="I115" s="3" t="s">
        <v>355</v>
      </c>
      <c r="J115" s="102">
        <v>0.06</v>
      </c>
      <c r="K115" s="103">
        <f>SUM(F23*J115)</f>
        <v>0.65984231447250008</v>
      </c>
    </row>
    <row r="116" spans="2:11" s="7" customFormat="1" x14ac:dyDescent="0.2">
      <c r="B116" s="56"/>
      <c r="C116" s="104" t="s">
        <v>254</v>
      </c>
      <c r="D116" s="36"/>
      <c r="F116" s="200"/>
      <c r="G116" s="105"/>
      <c r="H116" s="106" t="s">
        <v>356</v>
      </c>
      <c r="I116" s="7" t="s">
        <v>357</v>
      </c>
      <c r="K116" s="107"/>
    </row>
    <row r="117" spans="2:11" x14ac:dyDescent="0.2">
      <c r="C117" s="100" t="s">
        <v>255</v>
      </c>
      <c r="D117" s="5"/>
      <c r="F117" s="199"/>
      <c r="G117" s="108"/>
      <c r="H117" s="101" t="s">
        <v>358</v>
      </c>
      <c r="I117" s="109" t="s">
        <v>359</v>
      </c>
      <c r="J117" s="1"/>
      <c r="K117" s="99"/>
    </row>
    <row r="118" spans="2:11" x14ac:dyDescent="0.2">
      <c r="C118" s="100" t="s">
        <v>256</v>
      </c>
      <c r="D118" s="5"/>
      <c r="F118" s="199"/>
      <c r="G118" s="14"/>
      <c r="H118" s="101" t="s">
        <v>360</v>
      </c>
      <c r="I118" s="109" t="s">
        <v>361</v>
      </c>
      <c r="J118" s="1"/>
      <c r="K118" s="99"/>
    </row>
    <row r="119" spans="2:11" x14ac:dyDescent="0.2">
      <c r="C119" s="100" t="s">
        <v>257</v>
      </c>
      <c r="D119" s="5"/>
      <c r="F119" s="199"/>
      <c r="G119" s="14"/>
      <c r="H119" s="101" t="s">
        <v>362</v>
      </c>
      <c r="I119" s="109" t="s">
        <v>363</v>
      </c>
      <c r="J119" s="1"/>
      <c r="K119" s="99"/>
    </row>
    <row r="120" spans="2:11" x14ac:dyDescent="0.2">
      <c r="C120" s="100" t="s">
        <v>258</v>
      </c>
      <c r="D120" s="5"/>
      <c r="F120" s="199"/>
      <c r="G120" s="14"/>
      <c r="H120" s="101"/>
      <c r="I120" s="3" t="s">
        <v>364</v>
      </c>
      <c r="J120" s="102">
        <v>0.1</v>
      </c>
      <c r="K120" s="103">
        <f>SUM(F23*J120)</f>
        <v>1.0997371907875002</v>
      </c>
    </row>
    <row r="121" spans="2:11" ht="12.75" thickBot="1" x14ac:dyDescent="0.25">
      <c r="C121" s="100" t="s">
        <v>259</v>
      </c>
      <c r="D121" s="5"/>
      <c r="F121" s="199"/>
      <c r="G121" s="14"/>
      <c r="H121" s="101" t="s">
        <v>356</v>
      </c>
      <c r="I121" s="109" t="s">
        <v>365</v>
      </c>
      <c r="J121" s="1"/>
      <c r="K121" s="99"/>
    </row>
    <row r="122" spans="2:11" ht="12.75" thickBot="1" x14ac:dyDescent="0.25">
      <c r="C122" s="97" t="s">
        <v>2</v>
      </c>
      <c r="D122" s="12"/>
      <c r="E122" s="13"/>
      <c r="F122" s="198">
        <f>SUM(E57)</f>
        <v>104.01294405</v>
      </c>
      <c r="G122" s="14"/>
      <c r="H122" s="101" t="s">
        <v>358</v>
      </c>
      <c r="I122" s="109" t="s">
        <v>366</v>
      </c>
      <c r="J122" s="1"/>
      <c r="K122" s="99"/>
    </row>
    <row r="123" spans="2:11" x14ac:dyDescent="0.2">
      <c r="C123" s="100" t="s">
        <v>260</v>
      </c>
      <c r="D123" s="5"/>
      <c r="F123" s="199"/>
      <c r="G123" s="14"/>
      <c r="H123" s="101" t="s">
        <v>367</v>
      </c>
      <c r="I123" s="109" t="s">
        <v>368</v>
      </c>
      <c r="J123" s="1"/>
      <c r="K123" s="99"/>
    </row>
    <row r="124" spans="2:11" x14ac:dyDescent="0.2">
      <c r="C124" s="100" t="s">
        <v>261</v>
      </c>
      <c r="D124" s="5"/>
      <c r="F124" s="199"/>
      <c r="G124" s="14"/>
      <c r="H124" s="101" t="s">
        <v>360</v>
      </c>
      <c r="I124" s="109" t="s">
        <v>369</v>
      </c>
      <c r="J124" s="1"/>
      <c r="K124" s="99"/>
    </row>
    <row r="125" spans="2:11" x14ac:dyDescent="0.2">
      <c r="C125" s="100" t="s">
        <v>262</v>
      </c>
      <c r="D125" s="5"/>
      <c r="F125" s="199"/>
      <c r="G125" s="14"/>
      <c r="H125" s="101"/>
      <c r="I125" s="3" t="s">
        <v>370</v>
      </c>
      <c r="J125" s="102">
        <v>0.22</v>
      </c>
      <c r="K125" s="103">
        <f>SUM(F23*J125)</f>
        <v>2.4194218197325004</v>
      </c>
    </row>
    <row r="126" spans="2:11" x14ac:dyDescent="0.2">
      <c r="C126" s="100" t="s">
        <v>263</v>
      </c>
      <c r="D126" s="5"/>
      <c r="F126" s="199"/>
      <c r="G126" s="14"/>
      <c r="H126" s="101" t="s">
        <v>356</v>
      </c>
      <c r="I126" s="109" t="s">
        <v>260</v>
      </c>
      <c r="J126" s="1"/>
      <c r="K126" s="99"/>
    </row>
    <row r="127" spans="2:11" x14ac:dyDescent="0.2">
      <c r="C127" s="100" t="s">
        <v>264</v>
      </c>
      <c r="D127" s="5"/>
      <c r="F127" s="199"/>
      <c r="G127" s="14"/>
      <c r="H127" s="101" t="s">
        <v>358</v>
      </c>
      <c r="I127" s="109" t="s">
        <v>371</v>
      </c>
      <c r="J127" s="1"/>
      <c r="K127" s="99"/>
    </row>
    <row r="128" spans="2:11" x14ac:dyDescent="0.2">
      <c r="C128" s="100" t="s">
        <v>265</v>
      </c>
      <c r="D128" s="5"/>
      <c r="F128" s="199"/>
      <c r="G128" s="14"/>
      <c r="H128" s="101" t="s">
        <v>367</v>
      </c>
      <c r="I128" s="109" t="s">
        <v>372</v>
      </c>
      <c r="J128" s="1"/>
      <c r="K128" s="99"/>
    </row>
    <row r="129" spans="3:11" ht="12.75" thickBot="1" x14ac:dyDescent="0.25">
      <c r="C129" s="100" t="s">
        <v>266</v>
      </c>
      <c r="D129" s="5"/>
      <c r="F129" s="199"/>
      <c r="G129" s="14"/>
      <c r="H129" s="101" t="s">
        <v>360</v>
      </c>
      <c r="I129" s="109" t="s">
        <v>373</v>
      </c>
      <c r="J129" s="1"/>
      <c r="K129" s="99"/>
    </row>
    <row r="130" spans="3:11" ht="12.75" thickBot="1" x14ac:dyDescent="0.25">
      <c r="C130" s="97" t="s">
        <v>323</v>
      </c>
      <c r="D130" s="12"/>
      <c r="E130" s="13"/>
      <c r="F130" s="198">
        <f>SUM(E58)</f>
        <v>187.22329929</v>
      </c>
      <c r="G130" s="14"/>
      <c r="H130" s="101" t="s">
        <v>362</v>
      </c>
      <c r="I130" s="109" t="s">
        <v>374</v>
      </c>
      <c r="J130" s="1"/>
      <c r="K130" s="99"/>
    </row>
    <row r="131" spans="3:11" x14ac:dyDescent="0.2">
      <c r="C131" s="100" t="s">
        <v>267</v>
      </c>
      <c r="D131" s="5"/>
      <c r="F131" s="199"/>
      <c r="G131" s="14"/>
      <c r="H131" s="101" t="s">
        <v>375</v>
      </c>
      <c r="I131" s="109" t="s">
        <v>376</v>
      </c>
      <c r="J131" s="1"/>
      <c r="K131" s="99"/>
    </row>
    <row r="132" spans="3:11" x14ac:dyDescent="0.2">
      <c r="C132" s="100" t="s">
        <v>268</v>
      </c>
      <c r="D132" s="5"/>
      <c r="F132" s="199"/>
      <c r="G132" s="14"/>
      <c r="H132" s="101" t="s">
        <v>377</v>
      </c>
      <c r="I132" s="109" t="s">
        <v>265</v>
      </c>
      <c r="J132" s="1"/>
      <c r="K132" s="99"/>
    </row>
    <row r="133" spans="3:11" x14ac:dyDescent="0.2">
      <c r="C133" s="100" t="s">
        <v>269</v>
      </c>
      <c r="D133" s="5"/>
      <c r="F133" s="199"/>
      <c r="G133" s="14"/>
      <c r="H133" s="101" t="s">
        <v>378</v>
      </c>
      <c r="I133" s="109" t="s">
        <v>299</v>
      </c>
      <c r="J133" s="1"/>
      <c r="K133" s="99"/>
    </row>
    <row r="134" spans="3:11" x14ac:dyDescent="0.2">
      <c r="C134" s="100" t="s">
        <v>270</v>
      </c>
      <c r="D134" s="5"/>
      <c r="F134" s="199"/>
      <c r="G134" s="14"/>
      <c r="H134" s="101" t="s">
        <v>379</v>
      </c>
      <c r="I134" s="109" t="s">
        <v>380</v>
      </c>
      <c r="J134" s="1"/>
      <c r="K134" s="99"/>
    </row>
    <row r="135" spans="3:11" x14ac:dyDescent="0.2">
      <c r="C135" s="100" t="s">
        <v>271</v>
      </c>
      <c r="D135" s="5"/>
      <c r="F135" s="199"/>
      <c r="G135" s="14"/>
      <c r="H135" s="101" t="s">
        <v>381</v>
      </c>
      <c r="I135" s="109" t="s">
        <v>382</v>
      </c>
      <c r="J135" s="1"/>
      <c r="K135" s="99"/>
    </row>
    <row r="136" spans="3:11" x14ac:dyDescent="0.2">
      <c r="C136" s="100" t="s">
        <v>272</v>
      </c>
      <c r="D136" s="5"/>
      <c r="F136" s="199"/>
      <c r="G136" s="14"/>
      <c r="H136" s="101" t="s">
        <v>383</v>
      </c>
      <c r="I136" s="109" t="s">
        <v>384</v>
      </c>
      <c r="J136" s="1"/>
      <c r="K136" s="99"/>
    </row>
    <row r="137" spans="3:11" x14ac:dyDescent="0.2">
      <c r="C137" s="100" t="s">
        <v>324</v>
      </c>
      <c r="D137" s="5"/>
      <c r="F137" s="199"/>
      <c r="G137" s="14"/>
      <c r="H137" s="101"/>
      <c r="I137" s="3" t="s">
        <v>385</v>
      </c>
      <c r="J137" s="102">
        <v>0.34</v>
      </c>
      <c r="K137" s="103">
        <f>SUM(F23*J137)</f>
        <v>3.7391064486775005</v>
      </c>
    </row>
    <row r="138" spans="3:11" x14ac:dyDescent="0.2">
      <c r="C138" s="100" t="s">
        <v>273</v>
      </c>
      <c r="D138" s="5"/>
      <c r="F138" s="199"/>
      <c r="G138" s="14"/>
      <c r="H138" s="101" t="s">
        <v>356</v>
      </c>
      <c r="I138" s="109" t="s">
        <v>386</v>
      </c>
      <c r="J138" s="1"/>
      <c r="K138" s="99"/>
    </row>
    <row r="139" spans="3:11" x14ac:dyDescent="0.2">
      <c r="C139" s="110" t="s">
        <v>274</v>
      </c>
      <c r="D139" s="37"/>
      <c r="E139" s="60"/>
      <c r="F139" s="201"/>
      <c r="G139" s="14"/>
      <c r="H139" s="101" t="s">
        <v>358</v>
      </c>
      <c r="I139" s="109" t="s">
        <v>387</v>
      </c>
      <c r="J139" s="1"/>
      <c r="K139" s="99"/>
    </row>
    <row r="140" spans="3:11" x14ac:dyDescent="0.2">
      <c r="D140" s="5"/>
      <c r="F140" s="178"/>
      <c r="G140" s="14"/>
      <c r="H140" s="101" t="s">
        <v>367</v>
      </c>
      <c r="I140" s="109" t="s">
        <v>388</v>
      </c>
      <c r="J140" s="1"/>
      <c r="K140" s="99"/>
    </row>
    <row r="141" spans="3:11" ht="12.75" thickBot="1" x14ac:dyDescent="0.25">
      <c r="C141" s="144" t="s">
        <v>237</v>
      </c>
      <c r="D141" s="144"/>
      <c r="E141" s="144"/>
      <c r="F141" s="144"/>
      <c r="G141" s="1"/>
      <c r="H141" s="101" t="s">
        <v>360</v>
      </c>
      <c r="I141" s="109" t="s">
        <v>389</v>
      </c>
      <c r="J141" s="1"/>
      <c r="K141" s="99"/>
    </row>
    <row r="142" spans="3:11" ht="12.75" thickBot="1" x14ac:dyDescent="0.25">
      <c r="C142" s="97" t="s">
        <v>325</v>
      </c>
      <c r="D142" s="12"/>
      <c r="E142" s="13"/>
      <c r="F142" s="198">
        <f>SUM(E61)</f>
        <v>143.18639742873373</v>
      </c>
      <c r="G142" s="14"/>
      <c r="H142" s="101" t="s">
        <v>362</v>
      </c>
      <c r="I142" s="109" t="s">
        <v>457</v>
      </c>
      <c r="J142" s="1"/>
      <c r="K142" s="99"/>
    </row>
    <row r="143" spans="3:11" x14ac:dyDescent="0.2">
      <c r="C143" s="100" t="s">
        <v>275</v>
      </c>
      <c r="D143" s="5"/>
      <c r="F143" s="199"/>
      <c r="G143" s="14"/>
      <c r="H143" s="101" t="s">
        <v>375</v>
      </c>
      <c r="I143" s="109" t="s">
        <v>390</v>
      </c>
      <c r="J143" s="1"/>
      <c r="K143" s="99"/>
    </row>
    <row r="144" spans="3:11" x14ac:dyDescent="0.2">
      <c r="C144" s="100" t="s">
        <v>276</v>
      </c>
      <c r="D144" s="5"/>
      <c r="F144" s="199"/>
      <c r="G144" s="111"/>
      <c r="H144" s="101" t="s">
        <v>377</v>
      </c>
      <c r="I144" s="109" t="s">
        <v>274</v>
      </c>
      <c r="J144" s="1"/>
      <c r="K144" s="99"/>
    </row>
    <row r="145" spans="3:11" x14ac:dyDescent="0.2">
      <c r="C145" s="100" t="s">
        <v>277</v>
      </c>
      <c r="D145" s="5"/>
      <c r="F145" s="199"/>
      <c r="G145" s="14"/>
      <c r="H145" s="101" t="s">
        <v>378</v>
      </c>
      <c r="I145" s="109" t="s">
        <v>391</v>
      </c>
      <c r="J145" s="1"/>
      <c r="K145" s="99"/>
    </row>
    <row r="146" spans="3:11" x14ac:dyDescent="0.2">
      <c r="C146" s="100" t="s">
        <v>278</v>
      </c>
      <c r="D146" s="5"/>
      <c r="F146" s="199"/>
      <c r="G146" s="14"/>
      <c r="H146" s="101"/>
      <c r="I146" s="3" t="s">
        <v>392</v>
      </c>
      <c r="J146" s="102">
        <v>0.1</v>
      </c>
      <c r="K146" s="103">
        <f>SUM(F23*J146)</f>
        <v>1.0997371907875002</v>
      </c>
    </row>
    <row r="147" spans="3:11" ht="12.75" thickBot="1" x14ac:dyDescent="0.25">
      <c r="C147" s="100" t="s">
        <v>279</v>
      </c>
      <c r="D147" s="5"/>
      <c r="F147" s="199"/>
      <c r="G147" s="14"/>
      <c r="H147" s="101" t="s">
        <v>356</v>
      </c>
      <c r="I147" s="109" t="s">
        <v>393</v>
      </c>
      <c r="J147" s="1"/>
      <c r="K147" s="99"/>
    </row>
    <row r="148" spans="3:11" ht="12.75" thickBot="1" x14ac:dyDescent="0.25">
      <c r="C148" s="97" t="s">
        <v>326</v>
      </c>
      <c r="D148" s="12"/>
      <c r="E148" s="13"/>
      <c r="F148" s="198">
        <f>SUM(E62)</f>
        <v>143.18639742873373</v>
      </c>
      <c r="G148" s="14"/>
      <c r="H148" s="101" t="s">
        <v>358</v>
      </c>
      <c r="I148" s="109" t="s">
        <v>394</v>
      </c>
      <c r="J148" s="1"/>
      <c r="K148" s="99"/>
    </row>
    <row r="149" spans="3:11" x14ac:dyDescent="0.2">
      <c r="C149" s="100" t="s">
        <v>280</v>
      </c>
      <c r="D149" s="5"/>
      <c r="F149" s="199"/>
      <c r="G149" s="14"/>
      <c r="H149" s="101" t="s">
        <v>367</v>
      </c>
      <c r="I149" s="109" t="s">
        <v>395</v>
      </c>
      <c r="J149" s="1"/>
      <c r="K149" s="99"/>
    </row>
    <row r="150" spans="3:11" x14ac:dyDescent="0.2">
      <c r="C150" s="100" t="s">
        <v>281</v>
      </c>
      <c r="D150" s="5"/>
      <c r="F150" s="199"/>
      <c r="G150" s="14"/>
      <c r="H150" s="101" t="s">
        <v>360</v>
      </c>
      <c r="I150" s="109" t="s">
        <v>389</v>
      </c>
      <c r="J150" s="1"/>
      <c r="K150" s="99"/>
    </row>
    <row r="151" spans="3:11" x14ac:dyDescent="0.2">
      <c r="C151" s="100" t="s">
        <v>282</v>
      </c>
      <c r="D151" s="5"/>
      <c r="F151" s="199"/>
      <c r="G151" s="14"/>
      <c r="H151" s="101" t="s">
        <v>362</v>
      </c>
      <c r="I151" s="109" t="s">
        <v>283</v>
      </c>
      <c r="J151" s="1"/>
      <c r="K151" s="99"/>
    </row>
    <row r="152" spans="3:11" x14ac:dyDescent="0.2">
      <c r="C152" s="100" t="s">
        <v>283</v>
      </c>
      <c r="D152" s="5"/>
      <c r="F152" s="199"/>
      <c r="G152" s="14"/>
      <c r="H152" s="101" t="s">
        <v>375</v>
      </c>
      <c r="I152" s="109" t="s">
        <v>282</v>
      </c>
      <c r="J152" s="1"/>
      <c r="K152" s="99"/>
    </row>
    <row r="153" spans="3:11" x14ac:dyDescent="0.2">
      <c r="C153" s="100" t="s">
        <v>284</v>
      </c>
      <c r="D153" s="5"/>
      <c r="F153" s="199"/>
      <c r="G153" s="14"/>
      <c r="H153" s="101" t="s">
        <v>377</v>
      </c>
      <c r="I153" s="109" t="s">
        <v>396</v>
      </c>
      <c r="J153" s="1"/>
      <c r="K153" s="99"/>
    </row>
    <row r="154" spans="3:11" ht="12.75" thickBot="1" x14ac:dyDescent="0.25">
      <c r="C154" s="100" t="s">
        <v>285</v>
      </c>
      <c r="D154" s="5"/>
      <c r="F154" s="199"/>
      <c r="G154" s="14"/>
      <c r="H154" s="101"/>
      <c r="I154" s="3" t="s">
        <v>397</v>
      </c>
      <c r="J154" s="102">
        <v>0.18</v>
      </c>
      <c r="K154" s="103">
        <f>SUM(F23*J154)</f>
        <v>1.9795269434175002</v>
      </c>
    </row>
    <row r="155" spans="3:11" ht="12.75" thickBot="1" x14ac:dyDescent="0.25">
      <c r="C155" s="97" t="s">
        <v>327</v>
      </c>
      <c r="D155" s="12"/>
      <c r="E155" s="13"/>
      <c r="F155" s="198">
        <f>SUM(E63)</f>
        <v>95.457598285822499</v>
      </c>
      <c r="G155" s="14"/>
      <c r="H155" s="101" t="s">
        <v>356</v>
      </c>
      <c r="I155" s="109" t="s">
        <v>393</v>
      </c>
      <c r="J155" s="1"/>
      <c r="K155" s="99"/>
    </row>
    <row r="156" spans="3:11" x14ac:dyDescent="0.2">
      <c r="C156" s="100" t="s">
        <v>280</v>
      </c>
      <c r="D156" s="5"/>
      <c r="F156" s="199"/>
      <c r="G156" s="14"/>
      <c r="H156" s="101" t="s">
        <v>358</v>
      </c>
      <c r="I156" s="109" t="s">
        <v>398</v>
      </c>
      <c r="J156" s="1"/>
      <c r="K156" s="99"/>
    </row>
    <row r="157" spans="3:11" x14ac:dyDescent="0.2">
      <c r="C157" s="100" t="s">
        <v>286</v>
      </c>
      <c r="D157" s="5"/>
      <c r="F157" s="199"/>
      <c r="G157" s="14"/>
      <c r="H157" s="101" t="s">
        <v>367</v>
      </c>
      <c r="I157" s="109" t="s">
        <v>399</v>
      </c>
      <c r="J157" s="1"/>
      <c r="K157" s="99"/>
    </row>
    <row r="158" spans="3:11" x14ac:dyDescent="0.2">
      <c r="C158" s="100" t="s">
        <v>287</v>
      </c>
      <c r="D158" s="5"/>
      <c r="F158" s="199"/>
      <c r="G158" s="14"/>
      <c r="H158" s="101" t="s">
        <v>360</v>
      </c>
      <c r="I158" s="109" t="s">
        <v>389</v>
      </c>
      <c r="J158" s="1"/>
      <c r="K158" s="99"/>
    </row>
    <row r="159" spans="3:11" x14ac:dyDescent="0.2">
      <c r="C159" s="100" t="s">
        <v>288</v>
      </c>
      <c r="D159" s="5"/>
      <c r="F159" s="199"/>
      <c r="G159" s="14"/>
      <c r="H159" s="101" t="s">
        <v>362</v>
      </c>
      <c r="I159" s="109" t="s">
        <v>400</v>
      </c>
      <c r="J159" s="1"/>
      <c r="K159" s="99"/>
    </row>
    <row r="160" spans="3:11" x14ac:dyDescent="0.2">
      <c r="C160" s="100" t="s">
        <v>289</v>
      </c>
      <c r="D160" s="5"/>
      <c r="F160" s="199"/>
      <c r="G160" s="14"/>
      <c r="H160" s="101" t="s">
        <v>375</v>
      </c>
      <c r="I160" s="109" t="s">
        <v>282</v>
      </c>
      <c r="J160" s="1"/>
      <c r="K160" s="99"/>
    </row>
    <row r="161" spans="3:11" x14ac:dyDescent="0.2">
      <c r="C161" s="100" t="s">
        <v>290</v>
      </c>
      <c r="D161" s="5"/>
      <c r="F161" s="199"/>
      <c r="G161" s="14"/>
      <c r="H161" s="112" t="s">
        <v>377</v>
      </c>
      <c r="I161" s="113" t="s">
        <v>396</v>
      </c>
      <c r="J161" s="114"/>
      <c r="K161" s="115"/>
    </row>
    <row r="162" spans="3:11" ht="12.75" thickBot="1" x14ac:dyDescent="0.25">
      <c r="C162" s="100" t="s">
        <v>291</v>
      </c>
      <c r="D162" s="37"/>
      <c r="E162" s="60"/>
      <c r="F162" s="201"/>
      <c r="G162" s="14"/>
      <c r="H162" s="1"/>
      <c r="I162" s="4" t="s">
        <v>401</v>
      </c>
      <c r="J162" s="102">
        <f>SUM(J115:J161)</f>
        <v>1</v>
      </c>
      <c r="K162" s="116">
        <f>SUM(K115:K161)</f>
        <v>10.997371907875003</v>
      </c>
    </row>
    <row r="163" spans="3:11" ht="12.75" thickBot="1" x14ac:dyDescent="0.25">
      <c r="C163" s="97" t="s">
        <v>328</v>
      </c>
      <c r="D163" s="12"/>
      <c r="E163" s="13"/>
      <c r="F163" s="198">
        <f>SUM(E64)</f>
        <v>47.728799142911249</v>
      </c>
      <c r="G163" s="14"/>
    </row>
    <row r="164" spans="3:11" x14ac:dyDescent="0.2">
      <c r="C164" s="100" t="s">
        <v>280</v>
      </c>
      <c r="D164" s="38"/>
      <c r="F164" s="199"/>
      <c r="G164" s="14"/>
    </row>
    <row r="165" spans="3:11" x14ac:dyDescent="0.2">
      <c r="C165" s="100" t="s">
        <v>292</v>
      </c>
      <c r="D165" s="38"/>
      <c r="F165" s="199"/>
      <c r="G165" s="14"/>
    </row>
    <row r="166" spans="3:11" x14ac:dyDescent="0.2">
      <c r="C166" s="100" t="s">
        <v>282</v>
      </c>
      <c r="D166" s="38"/>
      <c r="F166" s="199"/>
      <c r="G166" s="14"/>
    </row>
    <row r="167" spans="3:11" x14ac:dyDescent="0.2">
      <c r="C167" s="100" t="s">
        <v>289</v>
      </c>
      <c r="D167" s="38"/>
      <c r="F167" s="199"/>
      <c r="G167" s="14"/>
    </row>
    <row r="168" spans="3:11" x14ac:dyDescent="0.2">
      <c r="C168" s="100" t="s">
        <v>290</v>
      </c>
      <c r="D168" s="38"/>
      <c r="F168" s="199"/>
      <c r="G168" s="14"/>
    </row>
    <row r="169" spans="3:11" x14ac:dyDescent="0.2">
      <c r="C169" s="110" t="s">
        <v>293</v>
      </c>
      <c r="D169" s="39"/>
      <c r="E169" s="60"/>
      <c r="F169" s="201"/>
      <c r="G169" s="14"/>
    </row>
    <row r="170" spans="3:11" x14ac:dyDescent="0.2">
      <c r="D170" s="38"/>
      <c r="F170" s="178"/>
      <c r="G170" s="14"/>
    </row>
    <row r="171" spans="3:11" x14ac:dyDescent="0.2">
      <c r="D171" s="38"/>
      <c r="F171" s="178"/>
      <c r="G171" s="14"/>
    </row>
    <row r="172" spans="3:11" ht="12.75" thickBot="1" x14ac:dyDescent="0.25">
      <c r="D172" s="38"/>
      <c r="F172" s="185"/>
      <c r="G172" s="14"/>
    </row>
    <row r="173" spans="3:11" ht="12.75" thickBot="1" x14ac:dyDescent="0.25">
      <c r="C173" s="145" t="s">
        <v>248</v>
      </c>
      <c r="D173" s="145"/>
      <c r="E173" s="145"/>
      <c r="F173" s="145"/>
      <c r="G173" s="1"/>
      <c r="H173" s="137" t="s">
        <v>402</v>
      </c>
      <c r="I173" s="138"/>
      <c r="J173" s="138"/>
      <c r="K173" s="96"/>
    </row>
    <row r="174" spans="3:11" ht="12.75" thickBot="1" x14ac:dyDescent="0.25">
      <c r="C174" s="97" t="s">
        <v>5</v>
      </c>
      <c r="D174" s="12"/>
      <c r="E174" s="13"/>
      <c r="F174" s="198">
        <f>SUM(E84)</f>
        <v>38.419195550000005</v>
      </c>
      <c r="G174" s="14"/>
      <c r="H174" s="100"/>
      <c r="I174" s="1" t="s">
        <v>403</v>
      </c>
      <c r="K174" s="99"/>
    </row>
    <row r="175" spans="3:11" ht="24" x14ac:dyDescent="0.2">
      <c r="C175" s="100" t="s">
        <v>253</v>
      </c>
      <c r="D175" s="5"/>
      <c r="F175" s="199"/>
      <c r="G175" s="14"/>
      <c r="H175" s="100"/>
      <c r="I175" s="1" t="s">
        <v>354</v>
      </c>
      <c r="J175" s="1" t="s">
        <v>456</v>
      </c>
      <c r="K175" s="99"/>
    </row>
    <row r="176" spans="3:11" x14ac:dyDescent="0.2">
      <c r="C176" s="100" t="s">
        <v>294</v>
      </c>
      <c r="D176" s="5"/>
      <c r="F176" s="199"/>
      <c r="G176" s="14"/>
      <c r="H176" s="100"/>
      <c r="I176" s="42" t="s">
        <v>411</v>
      </c>
      <c r="J176" s="102">
        <v>0.1</v>
      </c>
      <c r="K176" s="103">
        <f>SUM(J176*F23)</f>
        <v>1.0997371907875002</v>
      </c>
    </row>
    <row r="177" spans="2:11" x14ac:dyDescent="0.2">
      <c r="C177" s="100" t="s">
        <v>295</v>
      </c>
      <c r="D177" s="5"/>
      <c r="F177" s="199"/>
      <c r="G177" s="108"/>
      <c r="H177" s="101" t="s">
        <v>356</v>
      </c>
      <c r="I177" s="109" t="s">
        <v>393</v>
      </c>
      <c r="J177" s="1"/>
      <c r="K177" s="99"/>
    </row>
    <row r="178" spans="2:11" ht="12.75" thickBot="1" x14ac:dyDescent="0.25">
      <c r="C178" s="100" t="s">
        <v>296</v>
      </c>
      <c r="D178" s="5"/>
      <c r="F178" s="199"/>
      <c r="G178" s="14"/>
      <c r="H178" s="101" t="s">
        <v>358</v>
      </c>
      <c r="I178" s="109" t="s">
        <v>404</v>
      </c>
      <c r="J178" s="1"/>
      <c r="K178" s="99"/>
    </row>
    <row r="179" spans="2:11" ht="12.75" thickBot="1" x14ac:dyDescent="0.25">
      <c r="C179" s="97" t="s">
        <v>2</v>
      </c>
      <c r="D179" s="12"/>
      <c r="E179" s="13"/>
      <c r="F179" s="198">
        <f>SUM(E85)</f>
        <v>38.419195550000005</v>
      </c>
      <c r="G179" s="14"/>
      <c r="H179" s="101" t="s">
        <v>367</v>
      </c>
      <c r="I179" s="109" t="s">
        <v>282</v>
      </c>
      <c r="J179" s="1"/>
      <c r="K179" s="99"/>
    </row>
    <row r="180" spans="2:11" x14ac:dyDescent="0.2">
      <c r="C180" s="100" t="s">
        <v>297</v>
      </c>
      <c r="D180" s="5"/>
      <c r="F180" s="199"/>
      <c r="G180" s="14"/>
      <c r="H180" s="101" t="s">
        <v>360</v>
      </c>
      <c r="I180" s="109" t="s">
        <v>405</v>
      </c>
      <c r="J180" s="1"/>
      <c r="K180" s="99"/>
    </row>
    <row r="181" spans="2:11" x14ac:dyDescent="0.2">
      <c r="C181" s="100" t="s">
        <v>295</v>
      </c>
      <c r="D181" s="5"/>
      <c r="F181" s="199"/>
      <c r="G181" s="14"/>
      <c r="H181" s="100"/>
      <c r="I181" s="42" t="s">
        <v>406</v>
      </c>
      <c r="J181" s="102">
        <v>0.1</v>
      </c>
      <c r="K181" s="103">
        <f>SUM(J181*F23)</f>
        <v>1.0997371907875002</v>
      </c>
    </row>
    <row r="182" spans="2:11" x14ac:dyDescent="0.2">
      <c r="C182" s="100" t="s">
        <v>298</v>
      </c>
      <c r="D182" s="5"/>
      <c r="F182" s="199"/>
      <c r="G182" s="14"/>
      <c r="H182" s="101" t="s">
        <v>356</v>
      </c>
      <c r="I182" s="109" t="s">
        <v>393</v>
      </c>
      <c r="J182" s="1"/>
      <c r="K182" s="99"/>
    </row>
    <row r="183" spans="2:11" x14ac:dyDescent="0.2">
      <c r="C183" s="100" t="s">
        <v>256</v>
      </c>
      <c r="D183" s="5"/>
      <c r="F183" s="199"/>
      <c r="G183" s="14"/>
      <c r="H183" s="101" t="s">
        <v>358</v>
      </c>
      <c r="I183" s="109" t="s">
        <v>407</v>
      </c>
      <c r="J183" s="1"/>
      <c r="K183" s="99"/>
    </row>
    <row r="184" spans="2:11" x14ac:dyDescent="0.2">
      <c r="C184" s="100" t="s">
        <v>265</v>
      </c>
      <c r="D184" s="5"/>
      <c r="F184" s="199"/>
      <c r="G184" s="14"/>
      <c r="H184" s="101" t="s">
        <v>367</v>
      </c>
      <c r="I184" s="109" t="s">
        <v>282</v>
      </c>
      <c r="J184" s="1"/>
      <c r="K184" s="99"/>
    </row>
    <row r="185" spans="2:11" ht="12.75" thickBot="1" x14ac:dyDescent="0.25">
      <c r="C185" s="100" t="s">
        <v>299</v>
      </c>
      <c r="D185" s="5"/>
      <c r="F185" s="199"/>
      <c r="G185" s="14"/>
      <c r="H185" s="101" t="s">
        <v>360</v>
      </c>
      <c r="I185" s="109" t="s">
        <v>290</v>
      </c>
      <c r="J185" s="1"/>
      <c r="K185" s="99"/>
    </row>
    <row r="186" spans="2:11" ht="12.75" thickBot="1" x14ac:dyDescent="0.25">
      <c r="C186" s="97" t="s">
        <v>323</v>
      </c>
      <c r="D186" s="12"/>
      <c r="E186" s="13"/>
      <c r="F186" s="198">
        <f>SUM(E86)</f>
        <v>69.154551990000016</v>
      </c>
      <c r="G186" s="14"/>
      <c r="H186" s="112" t="s">
        <v>362</v>
      </c>
      <c r="I186" s="113" t="s">
        <v>405</v>
      </c>
      <c r="J186" s="114"/>
      <c r="K186" s="115"/>
    </row>
    <row r="187" spans="2:11" ht="24" x14ac:dyDescent="0.2">
      <c r="B187" s="61"/>
      <c r="C187" s="100" t="s">
        <v>300</v>
      </c>
      <c r="D187" s="5"/>
      <c r="E187" s="1"/>
      <c r="F187" s="199"/>
      <c r="G187" s="14"/>
      <c r="H187" s="1"/>
      <c r="I187" s="4" t="s">
        <v>401</v>
      </c>
      <c r="J187" s="102">
        <f>SUM(J176:J186)</f>
        <v>0.2</v>
      </c>
      <c r="K187" s="116">
        <f>SUM(K176:K186)</f>
        <v>2.1994743815750004</v>
      </c>
    </row>
    <row r="188" spans="2:11" x14ac:dyDescent="0.2">
      <c r="C188" s="100" t="s">
        <v>301</v>
      </c>
      <c r="D188" s="5"/>
      <c r="F188" s="199"/>
      <c r="G188" s="14"/>
    </row>
    <row r="189" spans="2:11" x14ac:dyDescent="0.2">
      <c r="C189" s="100" t="s">
        <v>302</v>
      </c>
      <c r="D189" s="5"/>
      <c r="F189" s="199"/>
      <c r="G189" s="14"/>
    </row>
    <row r="190" spans="2:11" x14ac:dyDescent="0.2">
      <c r="C190" s="100" t="s">
        <v>303</v>
      </c>
      <c r="D190" s="5"/>
      <c r="F190" s="199"/>
      <c r="G190" s="14"/>
    </row>
    <row r="191" spans="2:11" x14ac:dyDescent="0.2">
      <c r="C191" s="100" t="s">
        <v>304</v>
      </c>
      <c r="D191" s="5"/>
      <c r="F191" s="199"/>
      <c r="G191" s="14"/>
    </row>
    <row r="192" spans="2:11" x14ac:dyDescent="0.2">
      <c r="C192" s="100" t="s">
        <v>305</v>
      </c>
      <c r="D192" s="5"/>
      <c r="F192" s="199"/>
      <c r="G192" s="14"/>
    </row>
    <row r="193" spans="3:7" ht="24" x14ac:dyDescent="0.2">
      <c r="C193" s="100" t="s">
        <v>306</v>
      </c>
      <c r="D193" s="5"/>
      <c r="F193" s="199"/>
      <c r="G193" s="14"/>
    </row>
    <row r="194" spans="3:7" x14ac:dyDescent="0.2">
      <c r="C194" s="100" t="s">
        <v>270</v>
      </c>
      <c r="D194" s="5"/>
      <c r="F194" s="199"/>
      <c r="G194" s="14"/>
    </row>
    <row r="195" spans="3:7" ht="12.75" thickBot="1" x14ac:dyDescent="0.25">
      <c r="C195" s="100" t="s">
        <v>272</v>
      </c>
      <c r="D195" s="5"/>
      <c r="F195" s="199"/>
      <c r="G195" s="14"/>
    </row>
    <row r="196" spans="3:7" ht="12.75" thickBot="1" x14ac:dyDescent="0.25">
      <c r="C196" s="97" t="s">
        <v>249</v>
      </c>
      <c r="D196" s="12"/>
      <c r="E196" s="13"/>
      <c r="F196" s="198">
        <f>SUM(E87)</f>
        <v>7.683839110000001</v>
      </c>
      <c r="G196" s="14"/>
    </row>
    <row r="197" spans="3:7" ht="24" x14ac:dyDescent="0.2">
      <c r="C197" s="110" t="s">
        <v>307</v>
      </c>
      <c r="D197" s="39"/>
      <c r="E197" s="60"/>
      <c r="F197" s="202"/>
      <c r="G197" s="14"/>
    </row>
    <row r="198" spans="3:7" x14ac:dyDescent="0.2">
      <c r="D198" s="38"/>
      <c r="F198" s="185"/>
      <c r="G198" s="14"/>
    </row>
    <row r="199" spans="3:7" x14ac:dyDescent="0.2">
      <c r="D199" s="38"/>
      <c r="F199" s="185"/>
      <c r="G199" s="14"/>
    </row>
    <row r="200" spans="3:7" x14ac:dyDescent="0.2">
      <c r="D200" s="38"/>
      <c r="F200" s="185"/>
      <c r="G200" s="14"/>
    </row>
    <row r="201" spans="3:7" x14ac:dyDescent="0.2">
      <c r="D201" s="38"/>
      <c r="F201" s="185"/>
      <c r="G201" s="14"/>
    </row>
    <row r="202" spans="3:7" x14ac:dyDescent="0.2">
      <c r="D202" s="38"/>
      <c r="F202" s="185"/>
      <c r="G202" s="14"/>
    </row>
    <row r="203" spans="3:7" x14ac:dyDescent="0.2">
      <c r="D203" s="38"/>
      <c r="F203" s="185"/>
      <c r="G203" s="14"/>
    </row>
    <row r="204" spans="3:7" x14ac:dyDescent="0.2">
      <c r="D204" s="38"/>
      <c r="F204" s="185"/>
      <c r="G204" s="14"/>
    </row>
    <row r="205" spans="3:7" x14ac:dyDescent="0.2">
      <c r="D205" s="38"/>
      <c r="F205" s="185"/>
      <c r="G205" s="14"/>
    </row>
    <row r="206" spans="3:7" x14ac:dyDescent="0.2">
      <c r="D206" s="38"/>
      <c r="F206" s="185"/>
      <c r="G206" s="14"/>
    </row>
    <row r="207" spans="3:7" x14ac:dyDescent="0.2">
      <c r="D207" s="38"/>
      <c r="F207" s="185"/>
      <c r="G207" s="14"/>
    </row>
    <row r="208" spans="3:7" x14ac:dyDescent="0.2">
      <c r="D208" s="38"/>
      <c r="F208" s="185"/>
      <c r="G208" s="14"/>
    </row>
    <row r="209" spans="4:7" x14ac:dyDescent="0.2">
      <c r="D209" s="38"/>
      <c r="F209" s="185"/>
      <c r="G209" s="14"/>
    </row>
    <row r="210" spans="4:7" x14ac:dyDescent="0.2">
      <c r="D210" s="38"/>
      <c r="F210" s="185"/>
      <c r="G210" s="14"/>
    </row>
    <row r="211" spans="4:7" x14ac:dyDescent="0.2">
      <c r="D211" s="38"/>
      <c r="F211" s="185"/>
      <c r="G211" s="14"/>
    </row>
    <row r="212" spans="4:7" x14ac:dyDescent="0.2">
      <c r="D212" s="38"/>
      <c r="F212" s="185"/>
      <c r="G212" s="14"/>
    </row>
    <row r="213" spans="4:7" x14ac:dyDescent="0.2">
      <c r="D213" s="38"/>
      <c r="F213" s="185"/>
      <c r="G213" s="14"/>
    </row>
    <row r="214" spans="4:7" x14ac:dyDescent="0.2">
      <c r="D214" s="38"/>
      <c r="F214" s="185"/>
      <c r="G214" s="14"/>
    </row>
    <row r="215" spans="4:7" x14ac:dyDescent="0.2">
      <c r="D215" s="38"/>
      <c r="F215" s="185"/>
      <c r="G215" s="14"/>
    </row>
    <row r="216" spans="4:7" x14ac:dyDescent="0.2">
      <c r="D216" s="38"/>
      <c r="F216" s="185"/>
      <c r="G216" s="14"/>
    </row>
    <row r="217" spans="4:7" x14ac:dyDescent="0.2">
      <c r="D217" s="38"/>
      <c r="F217" s="185"/>
      <c r="G217" s="14"/>
    </row>
    <row r="218" spans="4:7" x14ac:dyDescent="0.2">
      <c r="D218" s="38"/>
      <c r="F218" s="185"/>
      <c r="G218" s="14"/>
    </row>
    <row r="219" spans="4:7" x14ac:dyDescent="0.2">
      <c r="D219" s="38"/>
      <c r="F219" s="185"/>
      <c r="G219" s="14"/>
    </row>
    <row r="220" spans="4:7" x14ac:dyDescent="0.2">
      <c r="D220" s="38"/>
      <c r="F220" s="185"/>
      <c r="G220" s="14"/>
    </row>
    <row r="221" spans="4:7" x14ac:dyDescent="0.2">
      <c r="D221" s="38"/>
      <c r="F221" s="185"/>
      <c r="G221" s="14"/>
    </row>
    <row r="222" spans="4:7" x14ac:dyDescent="0.2">
      <c r="D222" s="38"/>
      <c r="F222" s="185"/>
      <c r="G222" s="14"/>
    </row>
    <row r="223" spans="4:7" x14ac:dyDescent="0.2">
      <c r="D223" s="38"/>
      <c r="F223" s="185"/>
      <c r="G223" s="14"/>
    </row>
    <row r="224" spans="4:7" x14ac:dyDescent="0.2">
      <c r="D224" s="38"/>
      <c r="F224" s="185"/>
      <c r="G224" s="14"/>
    </row>
    <row r="225" spans="3:7" x14ac:dyDescent="0.2">
      <c r="D225" s="38"/>
      <c r="F225" s="185"/>
      <c r="G225" s="14"/>
    </row>
    <row r="226" spans="3:7" x14ac:dyDescent="0.2">
      <c r="D226" s="38"/>
      <c r="F226" s="185"/>
      <c r="G226" s="14"/>
    </row>
    <row r="227" spans="3:7" x14ac:dyDescent="0.2">
      <c r="D227" s="38"/>
      <c r="F227" s="185"/>
      <c r="G227" s="14"/>
    </row>
    <row r="228" spans="3:7" x14ac:dyDescent="0.2">
      <c r="D228" s="38"/>
      <c r="F228" s="185"/>
      <c r="G228" s="14"/>
    </row>
    <row r="229" spans="3:7" x14ac:dyDescent="0.2">
      <c r="D229" s="38"/>
      <c r="F229" s="185"/>
      <c r="G229" s="14"/>
    </row>
    <row r="230" spans="3:7" x14ac:dyDescent="0.2">
      <c r="D230" s="38"/>
      <c r="F230" s="185"/>
      <c r="G230" s="14"/>
    </row>
    <row r="231" spans="3:7" ht="12.75" thickBot="1" x14ac:dyDescent="0.25">
      <c r="C231" s="142" t="s">
        <v>236</v>
      </c>
      <c r="D231" s="142"/>
      <c r="E231" s="142"/>
      <c r="F231" s="142"/>
      <c r="G231" s="1"/>
    </row>
    <row r="232" spans="3:7" ht="12.75" thickBot="1" x14ac:dyDescent="0.25">
      <c r="C232" s="97" t="s">
        <v>4</v>
      </c>
      <c r="D232" s="12"/>
      <c r="E232" s="13"/>
      <c r="F232" s="198">
        <f>SUM(E67)</f>
        <v>131.25419764300594</v>
      </c>
      <c r="G232" s="14"/>
    </row>
    <row r="233" spans="3:7" x14ac:dyDescent="0.2">
      <c r="C233" s="100" t="s">
        <v>280</v>
      </c>
      <c r="D233" s="5"/>
      <c r="F233" s="203"/>
      <c r="G233" s="14"/>
    </row>
    <row r="234" spans="3:7" ht="24" x14ac:dyDescent="0.2">
      <c r="C234" s="100" t="s">
        <v>308</v>
      </c>
      <c r="D234" s="5"/>
      <c r="F234" s="203"/>
      <c r="G234" s="14"/>
    </row>
    <row r="235" spans="3:7" x14ac:dyDescent="0.2">
      <c r="C235" s="100" t="s">
        <v>288</v>
      </c>
      <c r="D235" s="5"/>
      <c r="F235" s="203"/>
      <c r="G235" s="14"/>
    </row>
    <row r="236" spans="3:7" x14ac:dyDescent="0.2">
      <c r="C236" s="100" t="s">
        <v>290</v>
      </c>
      <c r="D236" s="5"/>
      <c r="F236" s="203"/>
      <c r="G236" s="14"/>
    </row>
    <row r="237" spans="3:7" ht="12.75" thickBot="1" x14ac:dyDescent="0.25">
      <c r="C237" s="100" t="s">
        <v>309</v>
      </c>
      <c r="D237" s="5"/>
      <c r="F237" s="203"/>
      <c r="G237" s="14"/>
    </row>
    <row r="238" spans="3:7" ht="12.75" thickBot="1" x14ac:dyDescent="0.25">
      <c r="C238" s="97" t="s">
        <v>7</v>
      </c>
      <c r="D238" s="12"/>
      <c r="E238" s="13"/>
      <c r="F238" s="198">
        <f>SUM(E68)</f>
        <v>59.66099892863906</v>
      </c>
      <c r="G238" s="14"/>
    </row>
    <row r="239" spans="3:7" x14ac:dyDescent="0.2">
      <c r="C239" s="100" t="s">
        <v>280</v>
      </c>
      <c r="D239" s="5"/>
      <c r="F239" s="203"/>
      <c r="G239" s="14"/>
    </row>
    <row r="240" spans="3:7" x14ac:dyDescent="0.2">
      <c r="C240" s="100" t="s">
        <v>310</v>
      </c>
      <c r="D240" s="5"/>
      <c r="F240" s="203"/>
      <c r="G240" s="14"/>
    </row>
    <row r="241" spans="3:7" x14ac:dyDescent="0.2">
      <c r="C241" s="100" t="s">
        <v>282</v>
      </c>
      <c r="D241" s="5"/>
      <c r="F241" s="203"/>
      <c r="G241" s="14"/>
    </row>
    <row r="242" spans="3:7" ht="12.75" thickBot="1" x14ac:dyDescent="0.25">
      <c r="C242" s="100" t="s">
        <v>309</v>
      </c>
      <c r="D242" s="5"/>
      <c r="F242" s="203"/>
      <c r="G242" s="14"/>
    </row>
    <row r="243" spans="3:7" ht="12.75" thickBot="1" x14ac:dyDescent="0.25">
      <c r="C243" s="97" t="s">
        <v>3</v>
      </c>
      <c r="D243" s="12"/>
      <c r="E243" s="13"/>
      <c r="F243" s="198">
        <f>SUM(E69)</f>
        <v>59.66099892863906</v>
      </c>
      <c r="G243" s="14"/>
    </row>
    <row r="244" spans="3:7" x14ac:dyDescent="0.2">
      <c r="C244" s="100" t="s">
        <v>280</v>
      </c>
      <c r="D244" s="5"/>
      <c r="F244" s="203"/>
      <c r="G244" s="14"/>
    </row>
    <row r="245" spans="3:7" ht="24" x14ac:dyDescent="0.2">
      <c r="C245" s="100" t="s">
        <v>349</v>
      </c>
      <c r="D245" s="5"/>
      <c r="F245" s="203"/>
      <c r="G245" s="14"/>
    </row>
    <row r="246" spans="3:7" ht="12.75" thickBot="1" x14ac:dyDescent="0.25">
      <c r="C246" s="100" t="s">
        <v>309</v>
      </c>
      <c r="D246" s="37"/>
      <c r="E246" s="60"/>
      <c r="F246" s="202"/>
      <c r="G246" s="14"/>
    </row>
    <row r="247" spans="3:7" ht="12.75" thickBot="1" x14ac:dyDescent="0.25">
      <c r="C247" s="97" t="s">
        <v>219</v>
      </c>
      <c r="D247" s="12"/>
      <c r="E247" s="13"/>
      <c r="F247" s="198">
        <f>SUM(E70)</f>
        <v>95.457598285822499</v>
      </c>
      <c r="G247" s="14"/>
    </row>
    <row r="248" spans="3:7" x14ac:dyDescent="0.2">
      <c r="C248" s="100" t="s">
        <v>280</v>
      </c>
      <c r="D248" s="5"/>
      <c r="F248" s="203"/>
      <c r="G248" s="14"/>
    </row>
    <row r="249" spans="3:7" x14ac:dyDescent="0.2">
      <c r="C249" s="100" t="s">
        <v>311</v>
      </c>
      <c r="D249" s="5"/>
      <c r="F249" s="203"/>
      <c r="G249" s="14"/>
    </row>
    <row r="250" spans="3:7" ht="12.75" thickBot="1" x14ac:dyDescent="0.25">
      <c r="C250" s="100" t="s">
        <v>282</v>
      </c>
      <c r="D250" s="5"/>
      <c r="F250" s="203"/>
      <c r="G250" s="14"/>
    </row>
    <row r="251" spans="3:7" ht="12.75" thickBot="1" x14ac:dyDescent="0.25">
      <c r="C251" s="97" t="s">
        <v>312</v>
      </c>
      <c r="D251" s="12"/>
      <c r="E251" s="13"/>
      <c r="F251" s="198">
        <f>SUM(E71)</f>
        <v>95.457598285822499</v>
      </c>
      <c r="G251" s="14"/>
    </row>
    <row r="252" spans="3:7" x14ac:dyDescent="0.2">
      <c r="C252" s="100" t="s">
        <v>280</v>
      </c>
      <c r="D252" s="117"/>
      <c r="E252" s="53"/>
      <c r="F252" s="204"/>
      <c r="G252" s="4"/>
    </row>
    <row r="253" spans="3:7" x14ac:dyDescent="0.2">
      <c r="C253" s="100" t="s">
        <v>313</v>
      </c>
      <c r="D253" s="117"/>
      <c r="E253" s="53"/>
      <c r="F253" s="204"/>
      <c r="G253" s="4"/>
    </row>
    <row r="254" spans="3:7" x14ac:dyDescent="0.2">
      <c r="C254" s="100" t="s">
        <v>314</v>
      </c>
      <c r="D254" s="117"/>
      <c r="E254" s="53"/>
      <c r="F254" s="204"/>
      <c r="G254" s="4"/>
    </row>
    <row r="255" spans="3:7" x14ac:dyDescent="0.2">
      <c r="C255" s="100" t="s">
        <v>282</v>
      </c>
      <c r="D255" s="117"/>
      <c r="E255" s="53"/>
      <c r="F255" s="204"/>
      <c r="G255" s="4"/>
    </row>
    <row r="256" spans="3:7" ht="12.75" thickBot="1" x14ac:dyDescent="0.25">
      <c r="C256" s="100" t="s">
        <v>309</v>
      </c>
      <c r="D256" s="117"/>
      <c r="E256" s="53"/>
      <c r="F256" s="204"/>
      <c r="G256" s="4"/>
    </row>
    <row r="257" spans="3:7" ht="12.75" thickBot="1" x14ac:dyDescent="0.25">
      <c r="C257" s="97" t="s">
        <v>315</v>
      </c>
      <c r="D257" s="12"/>
      <c r="E257" s="13"/>
      <c r="F257" s="198">
        <f>SUM(E72)</f>
        <v>35.796599357183432</v>
      </c>
      <c r="G257" s="14"/>
    </row>
    <row r="258" spans="3:7" x14ac:dyDescent="0.2">
      <c r="C258" s="100" t="s">
        <v>280</v>
      </c>
      <c r="D258" s="117"/>
      <c r="E258" s="53"/>
      <c r="F258" s="204"/>
      <c r="G258" s="4"/>
    </row>
    <row r="259" spans="3:7" x14ac:dyDescent="0.2">
      <c r="C259" s="100" t="s">
        <v>316</v>
      </c>
      <c r="D259" s="117"/>
      <c r="E259" s="53"/>
      <c r="F259" s="204"/>
      <c r="G259" s="4"/>
    </row>
    <row r="260" spans="3:7" x14ac:dyDescent="0.2">
      <c r="C260" s="100" t="s">
        <v>282</v>
      </c>
      <c r="D260" s="117"/>
      <c r="E260" s="53"/>
      <c r="F260" s="204"/>
      <c r="G260" s="4"/>
    </row>
    <row r="261" spans="3:7" ht="12.75" thickBot="1" x14ac:dyDescent="0.25">
      <c r="C261" s="100" t="s">
        <v>309</v>
      </c>
      <c r="D261" s="117"/>
      <c r="E261" s="53"/>
      <c r="F261" s="204"/>
      <c r="G261" s="4"/>
    </row>
    <row r="262" spans="3:7" ht="12.75" thickBot="1" x14ac:dyDescent="0.25">
      <c r="C262" s="97" t="s">
        <v>222</v>
      </c>
      <c r="D262" s="12"/>
      <c r="E262" s="13"/>
      <c r="F262" s="198">
        <f>SUM(E73)</f>
        <v>95.457598285822499</v>
      </c>
      <c r="G262" s="14"/>
    </row>
    <row r="263" spans="3:7" x14ac:dyDescent="0.2">
      <c r="C263" s="100" t="s">
        <v>280</v>
      </c>
      <c r="D263" s="117"/>
      <c r="E263" s="53"/>
      <c r="F263" s="204"/>
      <c r="G263" s="4"/>
    </row>
    <row r="264" spans="3:7" x14ac:dyDescent="0.2">
      <c r="C264" s="100" t="s">
        <v>317</v>
      </c>
      <c r="D264" s="117"/>
      <c r="E264" s="53"/>
      <c r="F264" s="204"/>
      <c r="G264" s="4"/>
    </row>
    <row r="265" spans="3:7" x14ac:dyDescent="0.2">
      <c r="C265" s="100" t="s">
        <v>318</v>
      </c>
      <c r="D265" s="117"/>
      <c r="E265" s="53"/>
      <c r="F265" s="204"/>
      <c r="G265" s="4"/>
    </row>
    <row r="266" spans="3:7" x14ac:dyDescent="0.2">
      <c r="C266" s="100" t="s">
        <v>288</v>
      </c>
      <c r="D266" s="117"/>
      <c r="E266" s="53"/>
      <c r="F266" s="204"/>
      <c r="G266" s="4"/>
    </row>
    <row r="267" spans="3:7" ht="12.75" thickBot="1" x14ac:dyDescent="0.25">
      <c r="C267" s="100" t="s">
        <v>309</v>
      </c>
      <c r="D267" s="117"/>
      <c r="E267" s="53"/>
      <c r="F267" s="204"/>
      <c r="G267" s="4"/>
    </row>
    <row r="268" spans="3:7" ht="12.75" thickBot="1" x14ac:dyDescent="0.25">
      <c r="C268" s="97" t="s">
        <v>224</v>
      </c>
      <c r="D268" s="12"/>
      <c r="E268" s="13"/>
      <c r="F268" s="198">
        <f>SUM(E74)</f>
        <v>35.796599357183432</v>
      </c>
      <c r="G268" s="14"/>
    </row>
    <row r="269" spans="3:7" x14ac:dyDescent="0.2">
      <c r="C269" s="100" t="s">
        <v>280</v>
      </c>
      <c r="D269" s="117"/>
      <c r="E269" s="53"/>
      <c r="F269" s="204"/>
      <c r="G269" s="4"/>
    </row>
    <row r="270" spans="3:7" x14ac:dyDescent="0.2">
      <c r="C270" s="100" t="s">
        <v>319</v>
      </c>
      <c r="D270" s="117"/>
      <c r="E270" s="53"/>
      <c r="F270" s="204"/>
      <c r="G270" s="4"/>
    </row>
    <row r="271" spans="3:7" x14ac:dyDescent="0.2">
      <c r="C271" s="100" t="s">
        <v>320</v>
      </c>
      <c r="D271" s="117"/>
      <c r="E271" s="53"/>
      <c r="F271" s="204"/>
      <c r="G271" s="4"/>
    </row>
    <row r="272" spans="3:7" x14ac:dyDescent="0.2">
      <c r="C272" s="100" t="s">
        <v>288</v>
      </c>
      <c r="D272" s="117"/>
      <c r="E272" s="53"/>
      <c r="F272" s="204"/>
      <c r="G272" s="4"/>
    </row>
    <row r="273" spans="3:7" ht="12.75" thickBot="1" x14ac:dyDescent="0.25">
      <c r="C273" s="100" t="s">
        <v>309</v>
      </c>
      <c r="D273" s="118"/>
      <c r="E273" s="59"/>
      <c r="F273" s="205"/>
      <c r="G273" s="4"/>
    </row>
    <row r="274" spans="3:7" ht="12.75" thickBot="1" x14ac:dyDescent="0.25">
      <c r="C274" s="97" t="s">
        <v>321</v>
      </c>
      <c r="D274" s="12"/>
      <c r="E274" s="13"/>
      <c r="F274" s="198">
        <f>SUM(E75)</f>
        <v>71.593198714366864</v>
      </c>
      <c r="G274" s="14"/>
    </row>
    <row r="275" spans="3:7" x14ac:dyDescent="0.2">
      <c r="C275" s="100" t="s">
        <v>280</v>
      </c>
      <c r="D275" s="117"/>
      <c r="E275" s="53"/>
      <c r="F275" s="204"/>
      <c r="G275" s="4"/>
    </row>
    <row r="276" spans="3:7" ht="24" x14ac:dyDescent="0.2">
      <c r="C276" s="100" t="s">
        <v>322</v>
      </c>
      <c r="D276" s="117"/>
      <c r="E276" s="53"/>
      <c r="F276" s="204"/>
      <c r="G276" s="4"/>
    </row>
    <row r="277" spans="3:7" x14ac:dyDescent="0.2">
      <c r="C277" s="100" t="s">
        <v>288</v>
      </c>
      <c r="D277" s="117"/>
      <c r="E277" s="53"/>
      <c r="F277" s="204"/>
      <c r="G277" s="4"/>
    </row>
    <row r="278" spans="3:7" x14ac:dyDescent="0.2">
      <c r="C278" s="110" t="s">
        <v>309</v>
      </c>
      <c r="D278" s="118"/>
      <c r="E278" s="59"/>
      <c r="F278" s="205"/>
      <c r="G278" s="4"/>
    </row>
    <row r="279" spans="3:7" x14ac:dyDescent="0.2">
      <c r="D279" s="38"/>
      <c r="F279" s="185"/>
      <c r="G279" s="14"/>
    </row>
    <row r="280" spans="3:7" x14ac:dyDescent="0.2">
      <c r="D280" s="38"/>
      <c r="F280" s="185"/>
      <c r="G280" s="14"/>
    </row>
    <row r="281" spans="3:7" x14ac:dyDescent="0.2">
      <c r="D281" s="38"/>
      <c r="F281" s="185"/>
      <c r="G281" s="14"/>
    </row>
    <row r="282" spans="3:7" x14ac:dyDescent="0.2">
      <c r="D282" s="38"/>
      <c r="F282" s="185"/>
      <c r="G282" s="14"/>
    </row>
    <row r="283" spans="3:7" x14ac:dyDescent="0.2">
      <c r="D283" s="38"/>
      <c r="F283" s="185"/>
      <c r="G283" s="14"/>
    </row>
    <row r="284" spans="3:7" x14ac:dyDescent="0.2">
      <c r="D284" s="38"/>
      <c r="F284" s="185"/>
      <c r="G284" s="14"/>
    </row>
    <row r="285" spans="3:7" x14ac:dyDescent="0.2">
      <c r="D285" s="38"/>
      <c r="F285" s="185"/>
      <c r="G285" s="14"/>
    </row>
    <row r="286" spans="3:7" x14ac:dyDescent="0.2">
      <c r="D286" s="38"/>
      <c r="F286" s="185"/>
      <c r="G286" s="14"/>
    </row>
    <row r="287" spans="3:7" x14ac:dyDescent="0.2">
      <c r="D287" s="38"/>
      <c r="F287" s="185"/>
      <c r="G287" s="14"/>
    </row>
    <row r="288" spans="3:7" x14ac:dyDescent="0.2">
      <c r="D288" s="38"/>
      <c r="F288" s="185"/>
      <c r="G288" s="14"/>
    </row>
    <row r="289" spans="3:7" ht="12.75" thickBot="1" x14ac:dyDescent="0.25">
      <c r="C289" s="139" t="s">
        <v>238</v>
      </c>
      <c r="D289" s="139"/>
      <c r="E289" s="139"/>
      <c r="F289" s="139"/>
      <c r="G289" s="1"/>
    </row>
    <row r="290" spans="3:7" ht="12.75" thickBot="1" x14ac:dyDescent="0.25">
      <c r="C290" s="97" t="s">
        <v>8</v>
      </c>
      <c r="D290" s="40"/>
      <c r="E290" s="13"/>
      <c r="F290" s="198">
        <f>SUM(E78)</f>
        <v>149.15249732159765</v>
      </c>
      <c r="G290" s="14"/>
    </row>
    <row r="291" spans="3:7" x14ac:dyDescent="0.2">
      <c r="C291" s="100" t="s">
        <v>329</v>
      </c>
      <c r="D291" s="41"/>
      <c r="F291" s="203"/>
      <c r="G291" s="14"/>
    </row>
    <row r="292" spans="3:7" x14ac:dyDescent="0.2">
      <c r="C292" s="100" t="s">
        <v>330</v>
      </c>
      <c r="D292" s="41"/>
      <c r="F292" s="203"/>
      <c r="G292" s="14"/>
    </row>
    <row r="293" spans="3:7" x14ac:dyDescent="0.2">
      <c r="C293" s="100" t="s">
        <v>331</v>
      </c>
      <c r="D293" s="41"/>
      <c r="F293" s="203"/>
      <c r="G293" s="14"/>
    </row>
    <row r="294" spans="3:7" x14ac:dyDescent="0.2">
      <c r="C294" s="100" t="s">
        <v>332</v>
      </c>
      <c r="D294" s="41"/>
      <c r="F294" s="203"/>
      <c r="G294" s="14"/>
    </row>
    <row r="295" spans="3:7" x14ac:dyDescent="0.2">
      <c r="C295" s="100" t="s">
        <v>333</v>
      </c>
      <c r="D295" s="41"/>
      <c r="F295" s="203"/>
      <c r="G295" s="14"/>
    </row>
    <row r="296" spans="3:7" ht="12.75" thickBot="1" x14ac:dyDescent="0.25">
      <c r="C296" s="100" t="s">
        <v>334</v>
      </c>
      <c r="D296" s="41"/>
      <c r="F296" s="203"/>
      <c r="G296" s="14"/>
    </row>
    <row r="297" spans="3:7" ht="12.75" thickBot="1" x14ac:dyDescent="0.25">
      <c r="C297" s="97" t="s">
        <v>9</v>
      </c>
      <c r="D297" s="40"/>
      <c r="E297" s="13"/>
      <c r="F297" s="198">
        <f>SUM(E79)</f>
        <v>29.83049946431953</v>
      </c>
      <c r="G297" s="14"/>
    </row>
    <row r="298" spans="3:7" x14ac:dyDescent="0.2">
      <c r="C298" s="100" t="s">
        <v>335</v>
      </c>
      <c r="D298" s="41"/>
      <c r="F298" s="203"/>
      <c r="G298" s="14"/>
    </row>
    <row r="299" spans="3:7" x14ac:dyDescent="0.2">
      <c r="C299" s="100" t="s">
        <v>336</v>
      </c>
      <c r="D299" s="41"/>
      <c r="F299" s="203"/>
      <c r="G299" s="14"/>
    </row>
    <row r="300" spans="3:7" x14ac:dyDescent="0.2">
      <c r="C300" s="100" t="s">
        <v>337</v>
      </c>
      <c r="D300" s="41"/>
      <c r="F300" s="203"/>
      <c r="G300" s="14"/>
    </row>
    <row r="301" spans="3:7" x14ac:dyDescent="0.2">
      <c r="C301" s="100" t="s">
        <v>338</v>
      </c>
      <c r="D301" s="41"/>
      <c r="F301" s="203"/>
      <c r="G301" s="14"/>
    </row>
    <row r="302" spans="3:7" ht="12.75" thickBot="1" x14ac:dyDescent="0.25">
      <c r="C302" s="100" t="s">
        <v>339</v>
      </c>
      <c r="D302" s="41"/>
      <c r="F302" s="203"/>
      <c r="G302" s="14"/>
    </row>
    <row r="303" spans="3:7" ht="12.75" thickBot="1" x14ac:dyDescent="0.25">
      <c r="C303" s="97" t="s">
        <v>10</v>
      </c>
      <c r="D303" s="40"/>
      <c r="E303" s="13"/>
      <c r="F303" s="198">
        <f>SUM(E80)</f>
        <v>14.915249732159765</v>
      </c>
      <c r="G303" s="14"/>
    </row>
    <row r="304" spans="3:7" x14ac:dyDescent="0.2">
      <c r="C304" s="100" t="s">
        <v>340</v>
      </c>
      <c r="D304" s="41"/>
      <c r="F304" s="203"/>
      <c r="G304" s="14"/>
    </row>
    <row r="305" spans="3:7" ht="24" x14ac:dyDescent="0.2">
      <c r="C305" s="100" t="s">
        <v>341</v>
      </c>
      <c r="D305" s="41"/>
      <c r="F305" s="203"/>
      <c r="G305" s="119"/>
    </row>
    <row r="306" spans="3:7" ht="12.75" thickBot="1" x14ac:dyDescent="0.25">
      <c r="C306" s="100" t="s">
        <v>342</v>
      </c>
      <c r="D306" s="41"/>
      <c r="F306" s="203"/>
      <c r="G306" s="14"/>
    </row>
    <row r="307" spans="3:7" ht="12.75" thickBot="1" x14ac:dyDescent="0.25">
      <c r="C307" s="97" t="s">
        <v>343</v>
      </c>
      <c r="D307" s="40"/>
      <c r="E307" s="13"/>
      <c r="F307" s="198">
        <f>SUM(E81)</f>
        <v>1194.74327625</v>
      </c>
      <c r="G307" s="14"/>
    </row>
    <row r="308" spans="3:7" x14ac:dyDescent="0.2">
      <c r="C308" s="100" t="s">
        <v>344</v>
      </c>
      <c r="D308" s="5"/>
      <c r="F308" s="203"/>
      <c r="G308" s="14"/>
    </row>
    <row r="309" spans="3:7" x14ac:dyDescent="0.2">
      <c r="C309" s="100" t="s">
        <v>345</v>
      </c>
      <c r="D309" s="5"/>
      <c r="F309" s="203"/>
      <c r="G309" s="14"/>
    </row>
    <row r="310" spans="3:7" ht="36" x14ac:dyDescent="0.2">
      <c r="C310" s="100" t="s">
        <v>412</v>
      </c>
      <c r="D310" s="5"/>
      <c r="F310" s="203"/>
      <c r="G310" s="14"/>
    </row>
    <row r="311" spans="3:7" ht="24" x14ac:dyDescent="0.2">
      <c r="C311" s="100" t="s">
        <v>346</v>
      </c>
      <c r="D311" s="5"/>
      <c r="F311" s="203"/>
      <c r="G311" s="14"/>
    </row>
    <row r="312" spans="3:7" x14ac:dyDescent="0.2">
      <c r="C312" s="100" t="s">
        <v>347</v>
      </c>
      <c r="D312" s="5"/>
      <c r="F312" s="203"/>
      <c r="G312" s="14"/>
    </row>
    <row r="313" spans="3:7" x14ac:dyDescent="0.2">
      <c r="C313" s="100" t="s">
        <v>339</v>
      </c>
      <c r="D313" s="5"/>
      <c r="F313" s="203"/>
      <c r="G313" s="14"/>
    </row>
    <row r="314" spans="3:7" ht="36" x14ac:dyDescent="0.2">
      <c r="C314" s="110" t="s">
        <v>348</v>
      </c>
      <c r="D314" s="120"/>
      <c r="E314" s="60"/>
      <c r="F314" s="202"/>
      <c r="G314" s="14"/>
    </row>
    <row r="315" spans="3:7" x14ac:dyDescent="0.2">
      <c r="D315" s="42"/>
      <c r="E315" s="53"/>
      <c r="F315" s="206"/>
      <c r="G315" s="4"/>
    </row>
    <row r="316" spans="3:7" x14ac:dyDescent="0.2">
      <c r="D316" s="42"/>
      <c r="E316" s="53"/>
      <c r="F316" s="206"/>
      <c r="G316" s="4"/>
    </row>
    <row r="317" spans="3:7" x14ac:dyDescent="0.2">
      <c r="D317" s="42"/>
      <c r="E317" s="53"/>
      <c r="F317" s="206"/>
      <c r="G317" s="4"/>
    </row>
    <row r="318" spans="3:7" x14ac:dyDescent="0.2">
      <c r="D318" s="42"/>
      <c r="E318" s="53"/>
      <c r="F318" s="206"/>
      <c r="G318" s="4"/>
    </row>
    <row r="319" spans="3:7" x14ac:dyDescent="0.2">
      <c r="D319" s="42"/>
      <c r="E319" s="53"/>
      <c r="F319" s="206"/>
      <c r="G319" s="4"/>
    </row>
    <row r="320" spans="3:7" x14ac:dyDescent="0.2">
      <c r="D320" s="42"/>
      <c r="E320" s="53"/>
      <c r="F320" s="206"/>
      <c r="G320" s="4"/>
    </row>
    <row r="321" spans="4:7" x14ac:dyDescent="0.2">
      <c r="D321" s="42"/>
      <c r="E321" s="53"/>
      <c r="F321" s="206"/>
      <c r="G321" s="4"/>
    </row>
    <row r="322" spans="4:7" x14ac:dyDescent="0.2">
      <c r="D322" s="42"/>
      <c r="E322" s="53"/>
      <c r="F322" s="206"/>
      <c r="G322" s="4"/>
    </row>
    <row r="323" spans="4:7" x14ac:dyDescent="0.2">
      <c r="D323" s="42"/>
      <c r="E323" s="53"/>
      <c r="F323" s="206"/>
      <c r="G323" s="4"/>
    </row>
    <row r="324" spans="4:7" x14ac:dyDescent="0.2">
      <c r="D324" s="42"/>
      <c r="E324" s="53"/>
      <c r="F324" s="206"/>
      <c r="G324" s="4"/>
    </row>
    <row r="325" spans="4:7" x14ac:dyDescent="0.2">
      <c r="D325" s="42"/>
      <c r="E325" s="53"/>
      <c r="F325" s="206"/>
      <c r="G325" s="4"/>
    </row>
    <row r="326" spans="4:7" x14ac:dyDescent="0.2">
      <c r="D326" s="42"/>
      <c r="E326" s="53"/>
      <c r="F326" s="206"/>
      <c r="G326" s="4"/>
    </row>
    <row r="327" spans="4:7" x14ac:dyDescent="0.2">
      <c r="D327" s="42"/>
      <c r="E327" s="53"/>
      <c r="F327" s="206"/>
      <c r="G327" s="4"/>
    </row>
    <row r="328" spans="4:7" x14ac:dyDescent="0.2">
      <c r="D328" s="42"/>
      <c r="E328" s="53"/>
      <c r="F328" s="206"/>
      <c r="G328" s="4"/>
    </row>
    <row r="329" spans="4:7" x14ac:dyDescent="0.2">
      <c r="D329" s="42"/>
      <c r="E329" s="53"/>
      <c r="F329" s="206"/>
      <c r="G329" s="4"/>
    </row>
    <row r="330" spans="4:7" x14ac:dyDescent="0.2">
      <c r="D330" s="42"/>
      <c r="E330" s="53"/>
      <c r="F330" s="206"/>
      <c r="G330" s="4"/>
    </row>
    <row r="331" spans="4:7" x14ac:dyDescent="0.2">
      <c r="D331" s="42"/>
      <c r="E331" s="53"/>
      <c r="F331" s="206"/>
      <c r="G331" s="4"/>
    </row>
    <row r="332" spans="4:7" x14ac:dyDescent="0.2">
      <c r="D332" s="42"/>
      <c r="E332" s="53"/>
      <c r="F332" s="206"/>
      <c r="G332" s="4"/>
    </row>
    <row r="333" spans="4:7" x14ac:dyDescent="0.2">
      <c r="D333" s="42"/>
      <c r="E333" s="53"/>
      <c r="F333" s="206"/>
      <c r="G333" s="4"/>
    </row>
    <row r="334" spans="4:7" x14ac:dyDescent="0.2">
      <c r="D334" s="42"/>
      <c r="E334" s="53"/>
      <c r="F334" s="206"/>
      <c r="G334" s="4"/>
    </row>
    <row r="335" spans="4:7" x14ac:dyDescent="0.2">
      <c r="D335" s="42"/>
      <c r="E335" s="53"/>
      <c r="F335" s="206"/>
      <c r="G335" s="4"/>
    </row>
    <row r="336" spans="4:7" x14ac:dyDescent="0.2">
      <c r="D336" s="42"/>
      <c r="E336" s="53"/>
      <c r="F336" s="206"/>
      <c r="G336" s="4"/>
    </row>
    <row r="337" spans="2:7" x14ac:dyDescent="0.2">
      <c r="D337" s="42"/>
      <c r="E337" s="53"/>
      <c r="F337" s="206"/>
      <c r="G337" s="4"/>
    </row>
    <row r="338" spans="2:7" x14ac:dyDescent="0.2">
      <c r="D338" s="42"/>
      <c r="E338" s="53"/>
      <c r="F338" s="206"/>
      <c r="G338" s="4"/>
    </row>
    <row r="339" spans="2:7" x14ac:dyDescent="0.2">
      <c r="D339" s="42"/>
      <c r="E339" s="53"/>
      <c r="F339" s="206"/>
      <c r="G339" s="4"/>
    </row>
    <row r="340" spans="2:7" x14ac:dyDescent="0.2">
      <c r="D340" s="42"/>
      <c r="E340" s="53"/>
      <c r="F340" s="206"/>
      <c r="G340" s="4"/>
    </row>
    <row r="341" spans="2:7" x14ac:dyDescent="0.2">
      <c r="D341" s="42"/>
      <c r="E341" s="53"/>
      <c r="F341" s="206"/>
      <c r="G341" s="4"/>
    </row>
    <row r="342" spans="2:7" x14ac:dyDescent="0.2">
      <c r="D342" s="42"/>
      <c r="E342" s="53"/>
      <c r="F342" s="206"/>
      <c r="G342" s="4"/>
    </row>
    <row r="343" spans="2:7" ht="12.75" thickBot="1" x14ac:dyDescent="0.25">
      <c r="D343" s="42"/>
      <c r="E343" s="53"/>
      <c r="F343" s="206"/>
      <c r="G343" s="4"/>
    </row>
    <row r="344" spans="2:7" ht="12.75" thickBot="1" x14ac:dyDescent="0.25">
      <c r="B344" s="43"/>
      <c r="C344" s="44" t="s">
        <v>251</v>
      </c>
      <c r="D344" s="140" t="s">
        <v>51</v>
      </c>
      <c r="E344" s="141"/>
    </row>
    <row r="345" spans="2:7" ht="12.75" thickBot="1" x14ac:dyDescent="0.25">
      <c r="B345" s="121"/>
      <c r="C345" s="46" t="s">
        <v>52</v>
      </c>
      <c r="D345" s="45"/>
      <c r="E345" s="122"/>
    </row>
    <row r="346" spans="2:7" x14ac:dyDescent="0.2">
      <c r="B346" s="47">
        <v>1</v>
      </c>
      <c r="C346" s="42" t="s">
        <v>20</v>
      </c>
      <c r="D346" s="5">
        <v>1.39</v>
      </c>
      <c r="E346" s="123"/>
    </row>
    <row r="347" spans="2:7" x14ac:dyDescent="0.2">
      <c r="B347" s="47">
        <v>2</v>
      </c>
      <c r="C347" s="42" t="s">
        <v>21</v>
      </c>
      <c r="D347" s="5">
        <v>1.06</v>
      </c>
      <c r="E347" s="123"/>
    </row>
    <row r="348" spans="2:7" x14ac:dyDescent="0.2">
      <c r="B348" s="47">
        <v>3</v>
      </c>
      <c r="C348" s="42" t="s">
        <v>22</v>
      </c>
      <c r="D348" s="5">
        <v>1.55</v>
      </c>
      <c r="E348" s="123"/>
    </row>
    <row r="349" spans="2:7" x14ac:dyDescent="0.2">
      <c r="B349" s="47">
        <v>4</v>
      </c>
      <c r="C349" s="42" t="s">
        <v>23</v>
      </c>
      <c r="D349" s="5">
        <v>1.24</v>
      </c>
      <c r="E349" s="123"/>
    </row>
    <row r="350" spans="2:7" x14ac:dyDescent="0.2">
      <c r="B350" s="47">
        <v>5</v>
      </c>
      <c r="C350" s="42" t="s">
        <v>24</v>
      </c>
      <c r="D350" s="5">
        <v>1.2</v>
      </c>
      <c r="E350" s="123"/>
      <c r="F350" s="206"/>
      <c r="G350" s="4"/>
    </row>
    <row r="351" spans="2:7" ht="12.75" thickBot="1" x14ac:dyDescent="0.25">
      <c r="B351" s="47">
        <v>6</v>
      </c>
      <c r="C351" s="42" t="s">
        <v>25</v>
      </c>
      <c r="D351" s="5">
        <v>1.1599999999999999</v>
      </c>
      <c r="E351" s="123"/>
      <c r="F351" s="206"/>
      <c r="G351" s="4"/>
    </row>
    <row r="352" spans="2:7" ht="12.75" thickBot="1" x14ac:dyDescent="0.25">
      <c r="B352" s="121"/>
      <c r="C352" s="46" t="s">
        <v>53</v>
      </c>
      <c r="D352" s="45"/>
      <c r="E352" s="122"/>
      <c r="F352" s="206"/>
      <c r="G352" s="4"/>
    </row>
    <row r="353" spans="2:7" x14ac:dyDescent="0.2">
      <c r="B353" s="47">
        <v>1</v>
      </c>
      <c r="C353" s="42" t="s">
        <v>26</v>
      </c>
      <c r="D353" s="5">
        <v>1.45</v>
      </c>
      <c r="E353" s="123"/>
      <c r="F353" s="206"/>
      <c r="G353" s="4"/>
    </row>
    <row r="354" spans="2:7" x14ac:dyDescent="0.2">
      <c r="B354" s="47">
        <v>2</v>
      </c>
      <c r="C354" s="42" t="s">
        <v>27</v>
      </c>
      <c r="D354" s="5">
        <v>1.04</v>
      </c>
      <c r="E354" s="123"/>
      <c r="F354" s="206"/>
      <c r="G354" s="4"/>
    </row>
    <row r="355" spans="2:7" x14ac:dyDescent="0.2">
      <c r="B355" s="47">
        <v>3</v>
      </c>
      <c r="C355" s="42" t="s">
        <v>28</v>
      </c>
      <c r="D355" s="5">
        <v>2.12</v>
      </c>
      <c r="E355" s="123"/>
      <c r="F355" s="206"/>
      <c r="G355" s="4"/>
    </row>
    <row r="356" spans="2:7" x14ac:dyDescent="0.2">
      <c r="B356" s="47">
        <v>4</v>
      </c>
      <c r="C356" s="42" t="s">
        <v>29</v>
      </c>
      <c r="D356" s="5">
        <v>1.86</v>
      </c>
      <c r="E356" s="123"/>
      <c r="F356" s="206"/>
      <c r="G356" s="4"/>
    </row>
    <row r="357" spans="2:7" x14ac:dyDescent="0.2">
      <c r="B357" s="47">
        <v>5</v>
      </c>
      <c r="C357" s="42" t="s">
        <v>30</v>
      </c>
      <c r="D357" s="5">
        <v>1.79</v>
      </c>
      <c r="E357" s="123"/>
      <c r="F357" s="206"/>
      <c r="G357" s="4"/>
    </row>
    <row r="358" spans="2:7" x14ac:dyDescent="0.2">
      <c r="B358" s="47">
        <v>6</v>
      </c>
      <c r="C358" s="42" t="s">
        <v>198</v>
      </c>
      <c r="D358" s="5">
        <v>1.89</v>
      </c>
      <c r="E358" s="123"/>
      <c r="F358" s="206"/>
      <c r="G358" s="4"/>
    </row>
    <row r="359" spans="2:7" x14ac:dyDescent="0.2">
      <c r="B359" s="47">
        <v>7</v>
      </c>
      <c r="C359" s="42" t="s">
        <v>31</v>
      </c>
      <c r="D359" s="5">
        <v>1.89</v>
      </c>
      <c r="E359" s="123"/>
      <c r="F359" s="206"/>
      <c r="G359" s="4"/>
    </row>
    <row r="360" spans="2:7" x14ac:dyDescent="0.2">
      <c r="B360" s="47">
        <v>8</v>
      </c>
      <c r="C360" s="42" t="s">
        <v>32</v>
      </c>
      <c r="D360" s="5">
        <v>2.0699999999999998</v>
      </c>
      <c r="E360" s="123"/>
      <c r="F360" s="206"/>
      <c r="G360" s="4"/>
    </row>
    <row r="361" spans="2:7" x14ac:dyDescent="0.2">
      <c r="B361" s="47">
        <v>9</v>
      </c>
      <c r="C361" s="42" t="s">
        <v>33</v>
      </c>
      <c r="D361" s="5">
        <v>1.89</v>
      </c>
      <c r="E361" s="123"/>
      <c r="F361" s="206"/>
      <c r="G361" s="4"/>
    </row>
    <row r="362" spans="2:7" x14ac:dyDescent="0.2">
      <c r="B362" s="47">
        <v>10</v>
      </c>
      <c r="C362" s="42" t="s">
        <v>34</v>
      </c>
      <c r="D362" s="5">
        <v>1.04</v>
      </c>
      <c r="E362" s="123"/>
      <c r="F362" s="206"/>
      <c r="G362" s="4"/>
    </row>
    <row r="363" spans="2:7" x14ac:dyDescent="0.2">
      <c r="B363" s="47">
        <v>11</v>
      </c>
      <c r="C363" s="42" t="s">
        <v>35</v>
      </c>
      <c r="D363" s="5">
        <v>1.69</v>
      </c>
      <c r="E363" s="123"/>
      <c r="F363" s="206"/>
      <c r="G363" s="4"/>
    </row>
    <row r="364" spans="2:7" x14ac:dyDescent="0.2">
      <c r="B364" s="47">
        <v>12</v>
      </c>
      <c r="C364" s="42" t="s">
        <v>36</v>
      </c>
      <c r="D364" s="5">
        <v>1.66</v>
      </c>
      <c r="E364" s="123"/>
      <c r="F364" s="206"/>
      <c r="G364" s="4"/>
    </row>
    <row r="365" spans="2:7" x14ac:dyDescent="0.2">
      <c r="B365" s="47">
        <v>13</v>
      </c>
      <c r="C365" s="42" t="s">
        <v>37</v>
      </c>
      <c r="D365" s="5">
        <v>1.94</v>
      </c>
      <c r="E365" s="123"/>
      <c r="F365" s="206"/>
      <c r="G365" s="4"/>
    </row>
    <row r="366" spans="2:7" x14ac:dyDescent="0.2">
      <c r="B366" s="47">
        <v>14</v>
      </c>
      <c r="C366" s="42" t="s">
        <v>38</v>
      </c>
      <c r="D366" s="5">
        <v>2.0699999999999998</v>
      </c>
      <c r="E366" s="123"/>
      <c r="F366" s="206"/>
      <c r="G366" s="4"/>
    </row>
    <row r="367" spans="2:7" x14ac:dyDescent="0.2">
      <c r="B367" s="47">
        <v>15</v>
      </c>
      <c r="C367" s="42" t="s">
        <v>39</v>
      </c>
      <c r="D367" s="5">
        <v>1.37</v>
      </c>
      <c r="E367" s="123"/>
      <c r="F367" s="206"/>
      <c r="G367" s="4"/>
    </row>
    <row r="368" spans="2:7" ht="12.75" thickBot="1" x14ac:dyDescent="0.25">
      <c r="B368" s="47">
        <v>16</v>
      </c>
      <c r="C368" s="42" t="s">
        <v>40</v>
      </c>
      <c r="D368" s="5">
        <v>0.62</v>
      </c>
      <c r="E368" s="123"/>
      <c r="F368" s="206"/>
      <c r="G368" s="4"/>
    </row>
    <row r="369" spans="2:7" ht="12.75" thickBot="1" x14ac:dyDescent="0.25">
      <c r="B369" s="121"/>
      <c r="C369" s="46" t="s">
        <v>54</v>
      </c>
      <c r="D369" s="45"/>
      <c r="E369" s="122"/>
      <c r="F369" s="206"/>
      <c r="G369" s="4"/>
    </row>
    <row r="370" spans="2:7" x14ac:dyDescent="0.2">
      <c r="B370" s="47">
        <v>1</v>
      </c>
      <c r="C370" s="42" t="s">
        <v>41</v>
      </c>
      <c r="D370" s="5">
        <v>1.45</v>
      </c>
      <c r="E370" s="123"/>
      <c r="F370" s="206"/>
      <c r="G370" s="4"/>
    </row>
    <row r="371" spans="2:7" x14ac:dyDescent="0.2">
      <c r="B371" s="47">
        <v>2</v>
      </c>
      <c r="C371" s="42" t="s">
        <v>42</v>
      </c>
      <c r="D371" s="5">
        <v>1.55</v>
      </c>
      <c r="E371" s="123"/>
      <c r="F371" s="206"/>
      <c r="G371" s="4"/>
    </row>
    <row r="372" spans="2:7" x14ac:dyDescent="0.2">
      <c r="B372" s="47">
        <v>3</v>
      </c>
      <c r="C372" s="42" t="s">
        <v>43</v>
      </c>
      <c r="D372" s="5">
        <v>1.1399999999999999</v>
      </c>
      <c r="E372" s="123"/>
      <c r="F372" s="206"/>
      <c r="G372" s="4"/>
    </row>
    <row r="373" spans="2:7" x14ac:dyDescent="0.2">
      <c r="B373" s="47">
        <v>4</v>
      </c>
      <c r="C373" s="42" t="s">
        <v>44</v>
      </c>
      <c r="D373" s="5">
        <v>1.24</v>
      </c>
      <c r="E373" s="123"/>
      <c r="F373" s="206"/>
      <c r="G373" s="4"/>
    </row>
    <row r="374" spans="2:7" x14ac:dyDescent="0.2">
      <c r="B374" s="47">
        <v>5</v>
      </c>
      <c r="C374" s="42" t="s">
        <v>45</v>
      </c>
      <c r="D374" s="5">
        <v>1.24</v>
      </c>
      <c r="E374" s="123"/>
      <c r="F374" s="206"/>
      <c r="G374" s="4"/>
    </row>
    <row r="375" spans="2:7" x14ac:dyDescent="0.2">
      <c r="B375" s="47">
        <v>6</v>
      </c>
      <c r="C375" s="42" t="s">
        <v>46</v>
      </c>
      <c r="D375" s="5">
        <v>2.2799999999999998</v>
      </c>
      <c r="E375" s="123"/>
      <c r="F375" s="206"/>
      <c r="G375" s="4"/>
    </row>
    <row r="376" spans="2:7" x14ac:dyDescent="0.2">
      <c r="B376" s="47">
        <v>7</v>
      </c>
      <c r="C376" s="42" t="s">
        <v>47</v>
      </c>
      <c r="D376" s="5">
        <v>1.97</v>
      </c>
      <c r="E376" s="123"/>
      <c r="F376" s="206"/>
      <c r="G376" s="4"/>
    </row>
    <row r="377" spans="2:7" x14ac:dyDescent="0.2">
      <c r="B377" s="47">
        <v>8</v>
      </c>
      <c r="C377" s="42" t="s">
        <v>350</v>
      </c>
      <c r="D377" s="5">
        <v>2.17</v>
      </c>
      <c r="E377" s="123"/>
      <c r="F377" s="206"/>
      <c r="G377" s="4"/>
    </row>
    <row r="378" spans="2:7" x14ac:dyDescent="0.2">
      <c r="B378" s="47">
        <v>9</v>
      </c>
      <c r="C378" s="42" t="s">
        <v>48</v>
      </c>
      <c r="D378" s="5">
        <v>1.1399999999999999</v>
      </c>
      <c r="E378" s="123"/>
      <c r="F378" s="206"/>
      <c r="G378" s="4"/>
    </row>
    <row r="379" spans="2:7" x14ac:dyDescent="0.2">
      <c r="B379" s="47">
        <v>10</v>
      </c>
      <c r="C379" s="42" t="s">
        <v>49</v>
      </c>
      <c r="D379" s="5">
        <v>1.24</v>
      </c>
      <c r="E379" s="123"/>
      <c r="F379" s="206"/>
      <c r="G379" s="4"/>
    </row>
    <row r="380" spans="2:7" ht="12.75" thickBot="1" x14ac:dyDescent="0.25">
      <c r="B380" s="47">
        <v>11</v>
      </c>
      <c r="C380" s="42" t="s">
        <v>50</v>
      </c>
      <c r="D380" s="5">
        <v>1.59</v>
      </c>
      <c r="E380" s="123"/>
      <c r="F380" s="206"/>
      <c r="G380" s="4"/>
    </row>
    <row r="381" spans="2:7" ht="12.75" thickBot="1" x14ac:dyDescent="0.25">
      <c r="B381" s="121"/>
      <c r="C381" s="46" t="s">
        <v>86</v>
      </c>
      <c r="D381" s="45"/>
      <c r="E381" s="122"/>
      <c r="F381" s="206"/>
      <c r="G381" s="4"/>
    </row>
    <row r="382" spans="2:7" x14ac:dyDescent="0.2">
      <c r="B382" s="47"/>
      <c r="C382" s="3" t="s">
        <v>55</v>
      </c>
      <c r="D382" s="5"/>
      <c r="E382" s="123"/>
      <c r="F382" s="206"/>
      <c r="G382" s="4"/>
    </row>
    <row r="383" spans="2:7" x14ac:dyDescent="0.2">
      <c r="B383" s="47">
        <v>1</v>
      </c>
      <c r="C383" s="3" t="s">
        <v>199</v>
      </c>
      <c r="D383" s="5">
        <v>2.0699999999999998</v>
      </c>
      <c r="E383" s="123"/>
      <c r="F383" s="206"/>
      <c r="G383" s="4"/>
    </row>
    <row r="384" spans="2:7" x14ac:dyDescent="0.2">
      <c r="B384" s="47">
        <v>2</v>
      </c>
      <c r="C384" s="3" t="s">
        <v>56</v>
      </c>
      <c r="D384" s="5">
        <v>1.27</v>
      </c>
      <c r="E384" s="123"/>
      <c r="F384" s="206"/>
      <c r="G384" s="4"/>
    </row>
    <row r="385" spans="2:7" x14ac:dyDescent="0.2">
      <c r="B385" s="47">
        <v>3</v>
      </c>
      <c r="C385" s="3" t="s">
        <v>57</v>
      </c>
      <c r="D385" s="5">
        <v>2.69</v>
      </c>
      <c r="E385" s="123"/>
      <c r="F385" s="206"/>
      <c r="G385" s="4"/>
    </row>
    <row r="386" spans="2:7" x14ac:dyDescent="0.2">
      <c r="B386" s="47">
        <v>4</v>
      </c>
      <c r="C386" s="3" t="s">
        <v>58</v>
      </c>
      <c r="D386" s="5">
        <v>0.31</v>
      </c>
      <c r="E386" s="123"/>
      <c r="F386" s="206"/>
      <c r="G386" s="4"/>
    </row>
    <row r="387" spans="2:7" x14ac:dyDescent="0.2">
      <c r="B387" s="47">
        <v>5</v>
      </c>
      <c r="C387" s="3" t="s">
        <v>59</v>
      </c>
      <c r="D387" s="5">
        <v>1.24</v>
      </c>
      <c r="E387" s="123"/>
      <c r="F387" s="206"/>
      <c r="G387" s="4"/>
    </row>
    <row r="388" spans="2:7" x14ac:dyDescent="0.2">
      <c r="B388" s="47">
        <v>6</v>
      </c>
      <c r="C388" s="3" t="s">
        <v>60</v>
      </c>
      <c r="D388" s="5">
        <v>1.35</v>
      </c>
      <c r="E388" s="123"/>
      <c r="F388" s="206"/>
      <c r="G388" s="4"/>
    </row>
    <row r="389" spans="2:7" x14ac:dyDescent="0.2">
      <c r="B389" s="47">
        <v>7</v>
      </c>
      <c r="C389" s="3" t="s">
        <v>61</v>
      </c>
      <c r="D389" s="5">
        <v>1.35</v>
      </c>
      <c r="E389" s="123"/>
      <c r="F389" s="206"/>
      <c r="G389" s="4"/>
    </row>
    <row r="390" spans="2:7" x14ac:dyDescent="0.2">
      <c r="B390" s="47">
        <v>8</v>
      </c>
      <c r="C390" s="3" t="s">
        <v>230</v>
      </c>
      <c r="D390" s="5">
        <v>1.76</v>
      </c>
      <c r="E390" s="123"/>
      <c r="F390" s="206"/>
      <c r="G390" s="4"/>
    </row>
    <row r="391" spans="2:7" x14ac:dyDescent="0.2">
      <c r="B391" s="47">
        <v>9</v>
      </c>
      <c r="C391" s="3" t="s">
        <v>62</v>
      </c>
      <c r="D391" s="5">
        <v>1.76</v>
      </c>
      <c r="E391" s="123"/>
      <c r="F391" s="206"/>
      <c r="G391" s="4"/>
    </row>
    <row r="392" spans="2:7" x14ac:dyDescent="0.2">
      <c r="B392" s="47">
        <v>10</v>
      </c>
      <c r="C392" s="3" t="s">
        <v>63</v>
      </c>
      <c r="D392" s="5">
        <v>1.04</v>
      </c>
      <c r="E392" s="123"/>
      <c r="F392" s="206"/>
      <c r="G392" s="4"/>
    </row>
    <row r="393" spans="2:7" x14ac:dyDescent="0.2">
      <c r="B393" s="47">
        <v>11</v>
      </c>
      <c r="C393" s="3" t="s">
        <v>64</v>
      </c>
      <c r="D393" s="5">
        <v>0.57999999999999996</v>
      </c>
      <c r="E393" s="123"/>
      <c r="F393" s="206"/>
      <c r="G393" s="4"/>
    </row>
    <row r="394" spans="2:7" x14ac:dyDescent="0.2">
      <c r="B394" s="124">
        <v>12</v>
      </c>
      <c r="C394" s="125" t="s">
        <v>65</v>
      </c>
      <c r="D394" s="37">
        <v>1.04</v>
      </c>
      <c r="E394" s="126"/>
      <c r="F394" s="206"/>
      <c r="G394" s="4"/>
    </row>
    <row r="395" spans="2:7" x14ac:dyDescent="0.2">
      <c r="C395" s="3"/>
      <c r="D395" s="5"/>
      <c r="F395" s="206"/>
      <c r="G395" s="4"/>
    </row>
    <row r="396" spans="2:7" x14ac:dyDescent="0.2">
      <c r="C396" s="3"/>
      <c r="D396" s="5"/>
      <c r="F396" s="206"/>
      <c r="G396" s="4"/>
    </row>
    <row r="397" spans="2:7" x14ac:dyDescent="0.2">
      <c r="C397" s="3"/>
      <c r="D397" s="5"/>
      <c r="F397" s="206"/>
      <c r="G397" s="4"/>
    </row>
    <row r="398" spans="2:7" x14ac:dyDescent="0.2">
      <c r="C398" s="3"/>
      <c r="D398" s="5"/>
      <c r="F398" s="206"/>
      <c r="G398" s="4"/>
    </row>
    <row r="399" spans="2:7" x14ac:dyDescent="0.2">
      <c r="C399" s="3"/>
      <c r="D399" s="5"/>
      <c r="F399" s="206"/>
      <c r="G399" s="4"/>
    </row>
    <row r="400" spans="2:7" x14ac:dyDescent="0.2">
      <c r="C400" s="3"/>
      <c r="D400" s="5"/>
      <c r="F400" s="206"/>
      <c r="G400" s="4"/>
    </row>
    <row r="401" spans="2:7" x14ac:dyDescent="0.2">
      <c r="C401" s="3"/>
      <c r="D401" s="5"/>
      <c r="F401" s="206"/>
      <c r="G401" s="4"/>
    </row>
    <row r="402" spans="2:7" x14ac:dyDescent="0.2">
      <c r="C402" s="3"/>
      <c r="D402" s="5"/>
      <c r="F402" s="206"/>
      <c r="G402" s="4"/>
    </row>
    <row r="403" spans="2:7" ht="12.75" thickBot="1" x14ac:dyDescent="0.25">
      <c r="C403" s="3"/>
      <c r="D403" s="5"/>
      <c r="F403" s="206"/>
      <c r="G403" s="4"/>
    </row>
    <row r="404" spans="2:7" ht="12.75" thickBot="1" x14ac:dyDescent="0.25">
      <c r="B404" s="121"/>
      <c r="C404" s="46" t="s">
        <v>87</v>
      </c>
      <c r="D404" s="45"/>
      <c r="E404" s="122"/>
      <c r="F404" s="206"/>
      <c r="G404" s="4"/>
    </row>
    <row r="405" spans="2:7" x14ac:dyDescent="0.2">
      <c r="B405" s="47">
        <v>1</v>
      </c>
      <c r="C405" s="3" t="s">
        <v>66</v>
      </c>
      <c r="D405" s="5">
        <v>1.35</v>
      </c>
      <c r="E405" s="123"/>
      <c r="F405" s="206"/>
      <c r="G405" s="4"/>
    </row>
    <row r="406" spans="2:7" x14ac:dyDescent="0.2">
      <c r="B406" s="47">
        <v>2</v>
      </c>
      <c r="C406" s="3" t="s">
        <v>67</v>
      </c>
      <c r="D406" s="5">
        <v>1.45</v>
      </c>
      <c r="E406" s="123"/>
      <c r="F406" s="206"/>
      <c r="G406" s="4"/>
    </row>
    <row r="407" spans="2:7" x14ac:dyDescent="0.2">
      <c r="B407" s="47">
        <v>3</v>
      </c>
      <c r="C407" s="3" t="s">
        <v>68</v>
      </c>
      <c r="D407" s="5">
        <v>1.24</v>
      </c>
      <c r="E407" s="123"/>
      <c r="F407" s="206"/>
      <c r="G407" s="4"/>
    </row>
    <row r="408" spans="2:7" x14ac:dyDescent="0.2">
      <c r="B408" s="47">
        <v>4</v>
      </c>
      <c r="C408" s="3" t="s">
        <v>69</v>
      </c>
      <c r="D408" s="5">
        <v>1.24</v>
      </c>
      <c r="E408" s="123"/>
      <c r="F408" s="206"/>
      <c r="G408" s="4"/>
    </row>
    <row r="409" spans="2:7" x14ac:dyDescent="0.2">
      <c r="B409" s="47">
        <v>5</v>
      </c>
      <c r="C409" s="3" t="s">
        <v>70</v>
      </c>
      <c r="D409" s="5">
        <v>1.35</v>
      </c>
      <c r="E409" s="123"/>
      <c r="F409" s="206"/>
      <c r="G409" s="4"/>
    </row>
    <row r="410" spans="2:7" x14ac:dyDescent="0.2">
      <c r="B410" s="47">
        <v>6</v>
      </c>
      <c r="C410" s="3" t="s">
        <v>71</v>
      </c>
      <c r="D410" s="5">
        <v>1.55</v>
      </c>
      <c r="E410" s="123"/>
      <c r="F410" s="206"/>
      <c r="G410" s="4"/>
    </row>
    <row r="411" spans="2:7" x14ac:dyDescent="0.2">
      <c r="B411" s="47">
        <v>7</v>
      </c>
      <c r="C411" s="3" t="s">
        <v>72</v>
      </c>
      <c r="D411" s="5">
        <v>2.48</v>
      </c>
      <c r="E411" s="123"/>
      <c r="F411" s="206"/>
      <c r="G411" s="4"/>
    </row>
    <row r="412" spans="2:7" x14ac:dyDescent="0.2">
      <c r="B412" s="47">
        <v>8</v>
      </c>
      <c r="C412" s="3" t="s">
        <v>73</v>
      </c>
      <c r="D412" s="5">
        <v>1.55</v>
      </c>
      <c r="E412" s="123"/>
      <c r="F412" s="206"/>
      <c r="G412" s="4"/>
    </row>
    <row r="413" spans="2:7" x14ac:dyDescent="0.2">
      <c r="B413" s="47">
        <v>9</v>
      </c>
      <c r="C413" s="3" t="s">
        <v>231</v>
      </c>
      <c r="D413" s="5">
        <v>2.0699999999999998</v>
      </c>
      <c r="E413" s="123"/>
      <c r="F413" s="206"/>
      <c r="G413" s="4"/>
    </row>
    <row r="414" spans="2:7" x14ac:dyDescent="0.2">
      <c r="B414" s="47">
        <v>10</v>
      </c>
      <c r="C414" s="3" t="s">
        <v>74</v>
      </c>
      <c r="D414" s="5">
        <v>2.17</v>
      </c>
      <c r="E414" s="123"/>
      <c r="F414" s="206"/>
      <c r="G414" s="4"/>
    </row>
    <row r="415" spans="2:7" x14ac:dyDescent="0.2">
      <c r="B415" s="47">
        <v>11</v>
      </c>
      <c r="C415" s="3" t="s">
        <v>75</v>
      </c>
      <c r="D415" s="5">
        <v>1.24</v>
      </c>
      <c r="E415" s="123"/>
      <c r="F415" s="206"/>
      <c r="G415" s="4"/>
    </row>
    <row r="416" spans="2:7" ht="12.75" thickBot="1" x14ac:dyDescent="0.25">
      <c r="B416" s="47">
        <v>12</v>
      </c>
      <c r="C416" s="3" t="s">
        <v>76</v>
      </c>
      <c r="D416" s="5">
        <v>2.0699999999999998</v>
      </c>
      <c r="E416" s="123"/>
      <c r="F416" s="206"/>
      <c r="G416" s="4"/>
    </row>
    <row r="417" spans="2:7" ht="12.75" thickBot="1" x14ac:dyDescent="0.25">
      <c r="B417" s="121"/>
      <c r="C417" s="46" t="s">
        <v>88</v>
      </c>
      <c r="D417" s="45"/>
      <c r="E417" s="122"/>
      <c r="F417" s="206"/>
      <c r="G417" s="4"/>
    </row>
    <row r="418" spans="2:7" x14ac:dyDescent="0.2">
      <c r="B418" s="47">
        <v>1</v>
      </c>
      <c r="C418" s="3" t="s">
        <v>77</v>
      </c>
      <c r="D418" s="5">
        <v>3.01</v>
      </c>
      <c r="E418" s="123"/>
      <c r="F418" s="206"/>
      <c r="G418" s="4"/>
    </row>
    <row r="419" spans="2:7" x14ac:dyDescent="0.2">
      <c r="B419" s="47">
        <v>2</v>
      </c>
      <c r="C419" s="3" t="s">
        <v>78</v>
      </c>
      <c r="D419" s="5">
        <v>1.45</v>
      </c>
      <c r="E419" s="123"/>
      <c r="F419" s="206"/>
      <c r="G419" s="4"/>
    </row>
    <row r="420" spans="2:7" x14ac:dyDescent="0.2">
      <c r="B420" s="47">
        <v>3</v>
      </c>
      <c r="C420" s="3" t="s">
        <v>79</v>
      </c>
      <c r="D420" s="5">
        <v>0.21</v>
      </c>
      <c r="E420" s="123"/>
      <c r="F420" s="206"/>
      <c r="G420" s="4"/>
    </row>
    <row r="421" spans="2:7" x14ac:dyDescent="0.2">
      <c r="B421" s="47">
        <v>4</v>
      </c>
      <c r="C421" s="3" t="s">
        <v>80</v>
      </c>
      <c r="D421" s="5">
        <v>1.24</v>
      </c>
      <c r="E421" s="123"/>
      <c r="F421" s="206"/>
      <c r="G421" s="4"/>
    </row>
    <row r="422" spans="2:7" x14ac:dyDescent="0.2">
      <c r="B422" s="47">
        <v>5</v>
      </c>
      <c r="C422" s="3" t="s">
        <v>81</v>
      </c>
      <c r="D422" s="5">
        <v>0.83</v>
      </c>
      <c r="E422" s="123"/>
      <c r="F422" s="206"/>
      <c r="G422" s="4"/>
    </row>
    <row r="423" spans="2:7" x14ac:dyDescent="0.2">
      <c r="B423" s="47">
        <v>6</v>
      </c>
      <c r="C423" s="3" t="s">
        <v>200</v>
      </c>
      <c r="D423" s="5"/>
      <c r="E423" s="123"/>
      <c r="F423" s="206"/>
      <c r="G423" s="4"/>
    </row>
    <row r="424" spans="2:7" x14ac:dyDescent="0.2">
      <c r="B424" s="47">
        <v>6.1</v>
      </c>
      <c r="C424" s="3" t="s">
        <v>82</v>
      </c>
      <c r="D424" s="5">
        <v>1.24</v>
      </c>
      <c r="E424" s="123"/>
      <c r="F424" s="206"/>
      <c r="G424" s="4"/>
    </row>
    <row r="425" spans="2:7" x14ac:dyDescent="0.2">
      <c r="B425" s="47">
        <v>6.2</v>
      </c>
      <c r="C425" s="3" t="s">
        <v>83</v>
      </c>
      <c r="D425" s="5">
        <v>0.04</v>
      </c>
      <c r="E425" s="123"/>
      <c r="F425" s="206"/>
      <c r="G425" s="4"/>
    </row>
    <row r="426" spans="2:7" x14ac:dyDescent="0.2">
      <c r="B426" s="47">
        <v>7</v>
      </c>
      <c r="C426" s="3" t="s">
        <v>201</v>
      </c>
      <c r="D426" s="5"/>
      <c r="E426" s="123"/>
      <c r="F426" s="206"/>
      <c r="G426" s="4"/>
    </row>
    <row r="427" spans="2:7" x14ac:dyDescent="0.2">
      <c r="B427" s="47">
        <v>7.1</v>
      </c>
      <c r="C427" s="3" t="s">
        <v>82</v>
      </c>
      <c r="D427" s="5">
        <v>1.24</v>
      </c>
      <c r="E427" s="123"/>
      <c r="F427" s="206"/>
      <c r="G427" s="4"/>
    </row>
    <row r="428" spans="2:7" x14ac:dyDescent="0.2">
      <c r="B428" s="47">
        <v>7.2</v>
      </c>
      <c r="C428" s="3" t="s">
        <v>84</v>
      </c>
      <c r="D428" s="5">
        <v>0.04</v>
      </c>
      <c r="E428" s="123"/>
      <c r="F428" s="206"/>
      <c r="G428" s="4"/>
    </row>
    <row r="429" spans="2:7" ht="12.75" thickBot="1" x14ac:dyDescent="0.25">
      <c r="B429" s="47">
        <v>7.3</v>
      </c>
      <c r="C429" s="3" t="s">
        <v>85</v>
      </c>
      <c r="D429" s="5">
        <v>1.04</v>
      </c>
      <c r="E429" s="123"/>
      <c r="F429" s="206"/>
      <c r="G429" s="4"/>
    </row>
    <row r="430" spans="2:7" ht="12.75" thickBot="1" x14ac:dyDescent="0.25">
      <c r="B430" s="121"/>
      <c r="C430" s="46" t="s">
        <v>202</v>
      </c>
      <c r="D430" s="45"/>
      <c r="E430" s="122"/>
      <c r="F430" s="206"/>
      <c r="G430" s="4"/>
    </row>
    <row r="431" spans="2:7" x14ac:dyDescent="0.2">
      <c r="B431" s="47">
        <v>1</v>
      </c>
      <c r="C431" s="42" t="s">
        <v>89</v>
      </c>
      <c r="D431" s="5">
        <v>1.08</v>
      </c>
      <c r="E431" s="123"/>
      <c r="F431" s="206"/>
      <c r="G431" s="4"/>
    </row>
    <row r="432" spans="2:7" x14ac:dyDescent="0.2">
      <c r="B432" s="47">
        <v>2</v>
      </c>
      <c r="C432" s="42" t="s">
        <v>203</v>
      </c>
      <c r="D432" s="5">
        <v>1.45</v>
      </c>
      <c r="E432" s="123"/>
      <c r="F432" s="206"/>
      <c r="G432" s="4"/>
    </row>
    <row r="433" spans="2:7" x14ac:dyDescent="0.2">
      <c r="B433" s="47">
        <v>3</v>
      </c>
      <c r="C433" s="42" t="s">
        <v>90</v>
      </c>
      <c r="D433" s="5">
        <v>1.35</v>
      </c>
      <c r="E433" s="123"/>
      <c r="F433" s="206"/>
      <c r="G433" s="4"/>
    </row>
    <row r="434" spans="2:7" x14ac:dyDescent="0.2">
      <c r="B434" s="47">
        <v>4</v>
      </c>
      <c r="C434" s="42" t="s">
        <v>91</v>
      </c>
      <c r="D434" s="5">
        <v>1.1499999999999999</v>
      </c>
      <c r="E434" s="123"/>
      <c r="F434" s="206"/>
      <c r="G434" s="4"/>
    </row>
    <row r="435" spans="2:7" x14ac:dyDescent="0.2">
      <c r="B435" s="47">
        <v>5</v>
      </c>
      <c r="C435" s="42" t="s">
        <v>92</v>
      </c>
      <c r="D435" s="5">
        <v>1.1499999999999999</v>
      </c>
      <c r="E435" s="123"/>
      <c r="F435" s="206"/>
      <c r="G435" s="4"/>
    </row>
    <row r="436" spans="2:7" x14ac:dyDescent="0.2">
      <c r="B436" s="47">
        <v>6</v>
      </c>
      <c r="C436" s="42" t="s">
        <v>93</v>
      </c>
      <c r="D436" s="5">
        <v>1.1499999999999999</v>
      </c>
      <c r="E436" s="123"/>
      <c r="F436" s="206"/>
      <c r="G436" s="4"/>
    </row>
    <row r="437" spans="2:7" x14ac:dyDescent="0.2">
      <c r="B437" s="47">
        <v>7</v>
      </c>
      <c r="C437" s="42" t="s">
        <v>94</v>
      </c>
      <c r="D437" s="5">
        <v>1.39</v>
      </c>
      <c r="E437" s="123"/>
      <c r="F437" s="206"/>
      <c r="G437" s="4"/>
    </row>
    <row r="438" spans="2:7" x14ac:dyDescent="0.2">
      <c r="B438" s="47">
        <v>8</v>
      </c>
      <c r="C438" s="42" t="s">
        <v>95</v>
      </c>
      <c r="D438" s="5">
        <v>1.39</v>
      </c>
      <c r="E438" s="123"/>
      <c r="F438" s="206"/>
      <c r="G438" s="4"/>
    </row>
    <row r="439" spans="2:7" x14ac:dyDescent="0.2">
      <c r="B439" s="47">
        <v>9</v>
      </c>
      <c r="C439" s="42" t="s">
        <v>96</v>
      </c>
      <c r="D439" s="5">
        <v>1.39</v>
      </c>
      <c r="E439" s="123"/>
      <c r="F439" s="206"/>
      <c r="G439" s="4"/>
    </row>
    <row r="440" spans="2:7" x14ac:dyDescent="0.2">
      <c r="B440" s="47">
        <v>10</v>
      </c>
      <c r="C440" s="42" t="s">
        <v>97</v>
      </c>
      <c r="D440" s="5">
        <v>1.45</v>
      </c>
      <c r="E440" s="123"/>
      <c r="F440" s="206"/>
      <c r="G440" s="4"/>
    </row>
    <row r="441" spans="2:7" x14ac:dyDescent="0.2">
      <c r="B441" s="47">
        <v>11</v>
      </c>
      <c r="C441" s="42" t="s">
        <v>98</v>
      </c>
      <c r="D441" s="5">
        <v>1.45</v>
      </c>
      <c r="E441" s="123"/>
      <c r="F441" s="206"/>
      <c r="G441" s="4"/>
    </row>
    <row r="442" spans="2:7" x14ac:dyDescent="0.2">
      <c r="B442" s="47">
        <v>12</v>
      </c>
      <c r="C442" s="3" t="s">
        <v>99</v>
      </c>
      <c r="D442" s="5">
        <v>1.24</v>
      </c>
      <c r="E442" s="123"/>
      <c r="F442" s="206"/>
      <c r="G442" s="4"/>
    </row>
    <row r="443" spans="2:7" x14ac:dyDescent="0.2">
      <c r="B443" s="47">
        <v>13</v>
      </c>
      <c r="C443" s="42" t="s">
        <v>100</v>
      </c>
      <c r="D443" s="5">
        <v>1.45</v>
      </c>
      <c r="E443" s="123"/>
      <c r="F443" s="206"/>
      <c r="G443" s="4"/>
    </row>
    <row r="444" spans="2:7" x14ac:dyDescent="0.2">
      <c r="B444" s="47">
        <v>14</v>
      </c>
      <c r="C444" s="42" t="s">
        <v>101</v>
      </c>
      <c r="D444" s="5">
        <v>1.45</v>
      </c>
      <c r="E444" s="123"/>
      <c r="F444" s="206"/>
      <c r="G444" s="4"/>
    </row>
    <row r="445" spans="2:7" ht="12.75" thickBot="1" x14ac:dyDescent="0.25">
      <c r="B445" s="47">
        <v>15</v>
      </c>
      <c r="C445" s="42" t="s">
        <v>102</v>
      </c>
      <c r="D445" s="5">
        <v>1.39</v>
      </c>
      <c r="E445" s="123"/>
      <c r="F445" s="206"/>
      <c r="G445" s="4"/>
    </row>
    <row r="446" spans="2:7" ht="12.75" thickBot="1" x14ac:dyDescent="0.25">
      <c r="B446" s="121"/>
      <c r="C446" s="46" t="s">
        <v>127</v>
      </c>
      <c r="D446" s="45"/>
      <c r="E446" s="122"/>
      <c r="F446" s="206"/>
      <c r="G446" s="4"/>
    </row>
    <row r="447" spans="2:7" x14ac:dyDescent="0.2">
      <c r="B447" s="47">
        <v>1</v>
      </c>
      <c r="C447" s="42" t="s">
        <v>103</v>
      </c>
      <c r="D447" s="5">
        <v>1.2</v>
      </c>
      <c r="E447" s="123"/>
      <c r="F447" s="206"/>
      <c r="G447" s="4"/>
    </row>
    <row r="448" spans="2:7" x14ac:dyDescent="0.2">
      <c r="B448" s="47">
        <v>2</v>
      </c>
      <c r="C448" s="42" t="s">
        <v>104</v>
      </c>
      <c r="D448" s="5">
        <v>1.28</v>
      </c>
      <c r="E448" s="123"/>
      <c r="F448" s="206"/>
      <c r="G448" s="4"/>
    </row>
    <row r="449" spans="2:7" x14ac:dyDescent="0.2">
      <c r="B449" s="47">
        <v>3</v>
      </c>
      <c r="C449" s="42" t="s">
        <v>105</v>
      </c>
      <c r="D449" s="5">
        <v>1.28</v>
      </c>
      <c r="E449" s="123"/>
      <c r="F449" s="206"/>
      <c r="G449" s="4"/>
    </row>
    <row r="450" spans="2:7" x14ac:dyDescent="0.2">
      <c r="B450" s="47">
        <v>4</v>
      </c>
      <c r="C450" s="42" t="s">
        <v>106</v>
      </c>
      <c r="D450" s="5">
        <v>1.22</v>
      </c>
      <c r="E450" s="123"/>
      <c r="F450" s="206"/>
      <c r="G450" s="4"/>
    </row>
    <row r="451" spans="2:7" ht="12.75" thickBot="1" x14ac:dyDescent="0.25">
      <c r="B451" s="47">
        <v>5</v>
      </c>
      <c r="C451" s="42" t="s">
        <v>107</v>
      </c>
      <c r="D451" s="5">
        <v>1.2</v>
      </c>
      <c r="E451" s="123"/>
      <c r="F451" s="206"/>
      <c r="G451" s="4"/>
    </row>
    <row r="452" spans="2:7" ht="12.75" thickBot="1" x14ac:dyDescent="0.25">
      <c r="B452" s="121"/>
      <c r="C452" s="46" t="s">
        <v>128</v>
      </c>
      <c r="D452" s="45"/>
      <c r="E452" s="122"/>
      <c r="F452" s="206"/>
      <c r="G452" s="4"/>
    </row>
    <row r="453" spans="2:7" x14ac:dyDescent="0.2">
      <c r="B453" s="47">
        <v>1</v>
      </c>
      <c r="C453" s="42" t="s">
        <v>108</v>
      </c>
      <c r="D453" s="5">
        <v>1.1399999999999999</v>
      </c>
      <c r="E453" s="123"/>
      <c r="F453" s="206"/>
      <c r="G453" s="4"/>
    </row>
    <row r="454" spans="2:7" x14ac:dyDescent="0.2">
      <c r="B454" s="47">
        <v>2</v>
      </c>
      <c r="C454" s="42" t="s">
        <v>109</v>
      </c>
      <c r="D454" s="5"/>
      <c r="E454" s="123"/>
      <c r="F454" s="206"/>
      <c r="G454" s="4"/>
    </row>
    <row r="455" spans="2:7" x14ac:dyDescent="0.2">
      <c r="B455" s="47">
        <v>2.1</v>
      </c>
      <c r="C455" s="42" t="s">
        <v>110</v>
      </c>
      <c r="D455" s="5">
        <v>1.35</v>
      </c>
      <c r="E455" s="123"/>
      <c r="F455" s="206"/>
      <c r="G455" s="4"/>
    </row>
    <row r="456" spans="2:7" x14ac:dyDescent="0.2">
      <c r="B456" s="47">
        <v>2.2000000000000002</v>
      </c>
      <c r="C456" s="42" t="s">
        <v>58</v>
      </c>
      <c r="D456" s="5">
        <v>0.06</v>
      </c>
      <c r="E456" s="123"/>
      <c r="F456" s="206"/>
      <c r="G456" s="4"/>
    </row>
    <row r="457" spans="2:7" x14ac:dyDescent="0.2">
      <c r="B457" s="47">
        <v>2.2999999999999998</v>
      </c>
      <c r="C457" s="42" t="s">
        <v>111</v>
      </c>
      <c r="D457" s="5">
        <v>1.2</v>
      </c>
      <c r="E457" s="123"/>
      <c r="F457" s="206"/>
      <c r="G457" s="4"/>
    </row>
    <row r="458" spans="2:7" x14ac:dyDescent="0.2">
      <c r="B458" s="47">
        <v>2.4</v>
      </c>
      <c r="C458" s="3" t="s">
        <v>112</v>
      </c>
      <c r="D458" s="5">
        <v>1.38</v>
      </c>
      <c r="E458" s="123"/>
      <c r="F458" s="206"/>
      <c r="G458" s="4"/>
    </row>
    <row r="459" spans="2:7" x14ac:dyDescent="0.2">
      <c r="B459" s="47">
        <v>2.5</v>
      </c>
      <c r="C459" s="3" t="s">
        <v>113</v>
      </c>
      <c r="D459" s="5">
        <v>1.38</v>
      </c>
      <c r="E459" s="123"/>
      <c r="F459" s="206"/>
      <c r="G459" s="4"/>
    </row>
    <row r="460" spans="2:7" x14ac:dyDescent="0.2">
      <c r="B460" s="47">
        <v>2.6</v>
      </c>
      <c r="C460" s="3" t="s">
        <v>114</v>
      </c>
      <c r="D460" s="5">
        <v>1.05</v>
      </c>
      <c r="E460" s="123"/>
      <c r="F460" s="206"/>
      <c r="G460" s="4"/>
    </row>
    <row r="461" spans="2:7" x14ac:dyDescent="0.2">
      <c r="B461" s="47">
        <v>2.7</v>
      </c>
      <c r="C461" s="3" t="s">
        <v>115</v>
      </c>
      <c r="D461" s="5">
        <v>1.64</v>
      </c>
      <c r="E461" s="123"/>
      <c r="F461" s="206"/>
      <c r="G461" s="4"/>
    </row>
    <row r="462" spans="2:7" x14ac:dyDescent="0.2">
      <c r="B462" s="47">
        <v>2.8</v>
      </c>
      <c r="C462" s="3" t="s">
        <v>116</v>
      </c>
      <c r="D462" s="5">
        <v>1.59</v>
      </c>
      <c r="E462" s="123"/>
      <c r="F462" s="206"/>
      <c r="G462" s="4"/>
    </row>
    <row r="463" spans="2:7" ht="12.75" thickBot="1" x14ac:dyDescent="0.25">
      <c r="B463" s="124">
        <v>2.9</v>
      </c>
      <c r="C463" s="125" t="s">
        <v>117</v>
      </c>
      <c r="D463" s="37">
        <v>1.59</v>
      </c>
      <c r="E463" s="126"/>
      <c r="F463" s="206"/>
      <c r="G463" s="4"/>
    </row>
    <row r="464" spans="2:7" ht="12.75" thickBot="1" x14ac:dyDescent="0.25">
      <c r="B464" s="121"/>
      <c r="C464" s="46" t="s">
        <v>129</v>
      </c>
      <c r="D464" s="45"/>
      <c r="E464" s="122"/>
      <c r="F464" s="206"/>
      <c r="G464" s="4"/>
    </row>
    <row r="465" spans="2:7" x14ac:dyDescent="0.2">
      <c r="B465" s="47">
        <v>1</v>
      </c>
      <c r="C465" s="3" t="s">
        <v>118</v>
      </c>
      <c r="D465" s="5">
        <v>1.04</v>
      </c>
      <c r="E465" s="123"/>
      <c r="F465" s="206"/>
      <c r="G465" s="4"/>
    </row>
    <row r="466" spans="2:7" x14ac:dyDescent="0.2">
      <c r="B466" s="47">
        <v>2</v>
      </c>
      <c r="C466" s="3" t="s">
        <v>119</v>
      </c>
      <c r="D466" s="5">
        <v>1.34</v>
      </c>
      <c r="E466" s="123"/>
      <c r="F466" s="206"/>
      <c r="G466" s="4"/>
    </row>
    <row r="467" spans="2:7" x14ac:dyDescent="0.2">
      <c r="B467" s="47">
        <v>3</v>
      </c>
      <c r="C467" s="3" t="s">
        <v>120</v>
      </c>
      <c r="D467" s="5">
        <v>1.57</v>
      </c>
      <c r="E467" s="123"/>
      <c r="F467" s="206"/>
      <c r="G467" s="4"/>
    </row>
    <row r="468" spans="2:7" x14ac:dyDescent="0.2">
      <c r="B468" s="47">
        <v>4</v>
      </c>
      <c r="C468" s="3" t="s">
        <v>121</v>
      </c>
      <c r="D468" s="5">
        <v>1.49</v>
      </c>
      <c r="E468" s="123"/>
      <c r="F468" s="206"/>
      <c r="G468" s="4"/>
    </row>
    <row r="469" spans="2:7" x14ac:dyDescent="0.2">
      <c r="B469" s="47">
        <v>5</v>
      </c>
      <c r="C469" s="3" t="s">
        <v>122</v>
      </c>
      <c r="D469" s="5">
        <v>0.84</v>
      </c>
      <c r="E469" s="123"/>
      <c r="F469" s="206"/>
      <c r="G469" s="4"/>
    </row>
    <row r="470" spans="2:7" x14ac:dyDescent="0.2">
      <c r="B470" s="47">
        <v>6</v>
      </c>
      <c r="C470" s="3" t="s">
        <v>123</v>
      </c>
      <c r="D470" s="5">
        <v>1</v>
      </c>
      <c r="E470" s="123"/>
      <c r="F470" s="206"/>
      <c r="G470" s="4"/>
    </row>
    <row r="471" spans="2:7" x14ac:dyDescent="0.2">
      <c r="B471" s="47">
        <v>7</v>
      </c>
      <c r="C471" s="3" t="s">
        <v>124</v>
      </c>
      <c r="D471" s="5">
        <v>1.1399999999999999</v>
      </c>
      <c r="E471" s="123"/>
      <c r="F471" s="206"/>
      <c r="G471" s="4"/>
    </row>
    <row r="472" spans="2:7" x14ac:dyDescent="0.2">
      <c r="B472" s="47">
        <v>8</v>
      </c>
      <c r="C472" s="3" t="s">
        <v>125</v>
      </c>
      <c r="D472" s="5">
        <v>1.28</v>
      </c>
      <c r="E472" s="123"/>
      <c r="F472" s="206"/>
      <c r="G472" s="4"/>
    </row>
    <row r="473" spans="2:7" ht="12.75" thickBot="1" x14ac:dyDescent="0.25">
      <c r="B473" s="47">
        <v>9</v>
      </c>
      <c r="C473" s="3" t="s">
        <v>126</v>
      </c>
      <c r="D473" s="5">
        <v>1.89</v>
      </c>
      <c r="E473" s="123"/>
      <c r="F473" s="206"/>
      <c r="G473" s="4"/>
    </row>
    <row r="474" spans="2:7" ht="12.75" thickBot="1" x14ac:dyDescent="0.25">
      <c r="B474" s="121"/>
      <c r="C474" s="46" t="s">
        <v>159</v>
      </c>
      <c r="D474" s="45"/>
      <c r="E474" s="122"/>
      <c r="F474" s="206"/>
      <c r="G474" s="4"/>
    </row>
    <row r="475" spans="2:7" x14ac:dyDescent="0.2">
      <c r="B475" s="47">
        <v>1</v>
      </c>
      <c r="C475" s="42" t="s">
        <v>130</v>
      </c>
      <c r="D475" s="5">
        <v>0.06</v>
      </c>
      <c r="E475" s="123"/>
      <c r="F475" s="206"/>
      <c r="G475" s="4"/>
    </row>
    <row r="476" spans="2:7" x14ac:dyDescent="0.2">
      <c r="B476" s="47">
        <v>2</v>
      </c>
      <c r="C476" s="42" t="s">
        <v>131</v>
      </c>
      <c r="D476" s="5">
        <v>0.55000000000000004</v>
      </c>
      <c r="E476" s="123"/>
      <c r="F476" s="206"/>
      <c r="G476" s="4"/>
    </row>
    <row r="477" spans="2:7" x14ac:dyDescent="0.2">
      <c r="B477" s="47">
        <v>3</v>
      </c>
      <c r="C477" s="42" t="s">
        <v>100</v>
      </c>
      <c r="D477" s="5">
        <v>1.22</v>
      </c>
      <c r="E477" s="123"/>
      <c r="F477" s="206"/>
      <c r="G477" s="4"/>
    </row>
    <row r="478" spans="2:7" x14ac:dyDescent="0.2">
      <c r="B478" s="47">
        <v>4</v>
      </c>
      <c r="C478" s="42" t="s">
        <v>132</v>
      </c>
      <c r="D478" s="5">
        <v>0.86</v>
      </c>
      <c r="E478" s="123"/>
      <c r="F478" s="206"/>
      <c r="G478" s="4"/>
    </row>
    <row r="479" spans="2:7" x14ac:dyDescent="0.2">
      <c r="B479" s="47">
        <v>5</v>
      </c>
      <c r="C479" s="42" t="s">
        <v>133</v>
      </c>
      <c r="D479" s="5">
        <v>1.18</v>
      </c>
      <c r="E479" s="123"/>
      <c r="F479" s="206"/>
      <c r="G479" s="4"/>
    </row>
    <row r="480" spans="2:7" x14ac:dyDescent="0.2">
      <c r="B480" s="47">
        <v>6</v>
      </c>
      <c r="C480" s="42" t="s">
        <v>134</v>
      </c>
      <c r="D480" s="5">
        <v>1.1399999999999999</v>
      </c>
      <c r="E480" s="123"/>
      <c r="F480" s="206"/>
      <c r="G480" s="4"/>
    </row>
    <row r="481" spans="2:7" ht="12.75" thickBot="1" x14ac:dyDescent="0.25">
      <c r="B481" s="47">
        <v>7</v>
      </c>
      <c r="C481" s="42" t="s">
        <v>135</v>
      </c>
      <c r="D481" s="5">
        <v>0.56999999999999995</v>
      </c>
      <c r="E481" s="123"/>
      <c r="F481" s="206"/>
      <c r="G481" s="4"/>
    </row>
    <row r="482" spans="2:7" ht="12.75" thickBot="1" x14ac:dyDescent="0.25">
      <c r="B482" s="121"/>
      <c r="C482" s="46" t="s">
        <v>204</v>
      </c>
      <c r="D482" s="45"/>
      <c r="E482" s="122"/>
      <c r="F482" s="206"/>
      <c r="G482" s="4"/>
    </row>
    <row r="483" spans="2:7" x14ac:dyDescent="0.2">
      <c r="B483" s="47">
        <v>1</v>
      </c>
      <c r="C483" s="3" t="s">
        <v>136</v>
      </c>
      <c r="D483" s="5">
        <v>1.1399999999999999</v>
      </c>
      <c r="E483" s="123"/>
      <c r="F483" s="206"/>
      <c r="G483" s="4"/>
    </row>
    <row r="484" spans="2:7" x14ac:dyDescent="0.2">
      <c r="B484" s="47">
        <v>2</v>
      </c>
      <c r="C484" s="3" t="s">
        <v>137</v>
      </c>
      <c r="D484" s="5"/>
      <c r="E484" s="123"/>
      <c r="F484" s="206"/>
      <c r="G484" s="4"/>
    </row>
    <row r="485" spans="2:7" x14ac:dyDescent="0.2">
      <c r="B485" s="47">
        <v>2.1</v>
      </c>
      <c r="C485" s="3" t="s">
        <v>110</v>
      </c>
      <c r="D485" s="5">
        <v>1.18</v>
      </c>
      <c r="E485" s="123"/>
      <c r="F485" s="206"/>
      <c r="G485" s="4"/>
    </row>
    <row r="486" spans="2:7" x14ac:dyDescent="0.2">
      <c r="B486" s="47">
        <v>2.2000000000000002</v>
      </c>
      <c r="C486" s="3" t="s">
        <v>58</v>
      </c>
      <c r="D486" s="5">
        <v>0.06</v>
      </c>
      <c r="E486" s="123"/>
      <c r="F486" s="206"/>
      <c r="G486" s="4"/>
    </row>
    <row r="487" spans="2:7" x14ac:dyDescent="0.2">
      <c r="B487" s="47">
        <v>3</v>
      </c>
      <c r="C487" s="3" t="s">
        <v>138</v>
      </c>
      <c r="D487" s="5"/>
      <c r="E487" s="123"/>
      <c r="F487" s="206"/>
      <c r="G487" s="4"/>
    </row>
    <row r="488" spans="2:7" x14ac:dyDescent="0.2">
      <c r="B488" s="47">
        <v>3.1</v>
      </c>
      <c r="C488" s="3" t="s">
        <v>110</v>
      </c>
      <c r="D488" s="5">
        <v>1.18</v>
      </c>
      <c r="E488" s="123"/>
      <c r="F488" s="206"/>
      <c r="G488" s="4"/>
    </row>
    <row r="489" spans="2:7" x14ac:dyDescent="0.2">
      <c r="B489" s="47">
        <v>3.2</v>
      </c>
      <c r="C489" s="3" t="s">
        <v>58</v>
      </c>
      <c r="D489" s="5">
        <v>0.06</v>
      </c>
      <c r="E489" s="123"/>
      <c r="F489" s="206"/>
      <c r="G489" s="4"/>
    </row>
    <row r="490" spans="2:7" x14ac:dyDescent="0.2">
      <c r="B490" s="47">
        <v>3.3</v>
      </c>
      <c r="C490" s="3" t="s">
        <v>139</v>
      </c>
      <c r="D490" s="5">
        <v>1.2</v>
      </c>
      <c r="E490" s="123"/>
      <c r="F490" s="206"/>
      <c r="G490" s="4"/>
    </row>
    <row r="491" spans="2:7" x14ac:dyDescent="0.2">
      <c r="B491" s="47">
        <v>4</v>
      </c>
      <c r="C491" s="3" t="s">
        <v>140</v>
      </c>
      <c r="D491" s="5"/>
      <c r="E491" s="123"/>
      <c r="F491" s="206"/>
      <c r="G491" s="4"/>
    </row>
    <row r="492" spans="2:7" x14ac:dyDescent="0.2">
      <c r="B492" s="47">
        <v>4.0999999999999996</v>
      </c>
      <c r="C492" s="3" t="s">
        <v>110</v>
      </c>
      <c r="D492" s="5">
        <v>1.18</v>
      </c>
      <c r="E492" s="123"/>
      <c r="F492" s="206"/>
      <c r="G492" s="4"/>
    </row>
    <row r="493" spans="2:7" x14ac:dyDescent="0.2">
      <c r="B493" s="47">
        <v>4.2</v>
      </c>
      <c r="C493" s="3" t="s">
        <v>58</v>
      </c>
      <c r="D493" s="5">
        <v>0.06</v>
      </c>
      <c r="E493" s="123"/>
      <c r="F493" s="206"/>
      <c r="G493" s="4"/>
    </row>
    <row r="494" spans="2:7" x14ac:dyDescent="0.2">
      <c r="B494" s="47">
        <v>5</v>
      </c>
      <c r="C494" s="3" t="s">
        <v>141</v>
      </c>
      <c r="D494" s="5"/>
      <c r="E494" s="123"/>
      <c r="F494" s="206"/>
      <c r="G494" s="4"/>
    </row>
    <row r="495" spans="2:7" x14ac:dyDescent="0.2">
      <c r="B495" s="47">
        <v>5.0999999999999996</v>
      </c>
      <c r="C495" s="3" t="s">
        <v>110</v>
      </c>
      <c r="D495" s="5">
        <v>1.18</v>
      </c>
      <c r="E495" s="123"/>
      <c r="F495" s="206"/>
      <c r="G495" s="4"/>
    </row>
    <row r="496" spans="2:7" x14ac:dyDescent="0.2">
      <c r="B496" s="47">
        <v>5.2</v>
      </c>
      <c r="C496" s="3" t="s">
        <v>58</v>
      </c>
      <c r="D496" s="5">
        <v>0.06</v>
      </c>
      <c r="E496" s="123"/>
      <c r="F496" s="206"/>
      <c r="G496" s="4"/>
    </row>
    <row r="497" spans="2:7" x14ac:dyDescent="0.2">
      <c r="B497" s="47">
        <v>5.3</v>
      </c>
      <c r="C497" s="3" t="s">
        <v>142</v>
      </c>
      <c r="D497" s="5">
        <v>1.22</v>
      </c>
      <c r="E497" s="123"/>
      <c r="F497" s="206"/>
      <c r="G497" s="4"/>
    </row>
    <row r="498" spans="2:7" ht="12.75" thickBot="1" x14ac:dyDescent="0.25">
      <c r="B498" s="47">
        <v>5.4</v>
      </c>
      <c r="C498" s="3" t="s">
        <v>143</v>
      </c>
      <c r="D498" s="5">
        <v>1.3</v>
      </c>
      <c r="E498" s="123"/>
      <c r="F498" s="206"/>
      <c r="G498" s="4"/>
    </row>
    <row r="499" spans="2:7" ht="12.75" thickBot="1" x14ac:dyDescent="0.25">
      <c r="B499" s="121"/>
      <c r="C499" s="46" t="s">
        <v>205</v>
      </c>
      <c r="D499" s="45"/>
      <c r="E499" s="122"/>
      <c r="F499" s="206"/>
      <c r="G499" s="4"/>
    </row>
    <row r="500" spans="2:7" x14ac:dyDescent="0.2">
      <c r="B500" s="47">
        <v>1</v>
      </c>
      <c r="C500" s="3" t="s">
        <v>144</v>
      </c>
      <c r="D500" s="5">
        <v>1.3</v>
      </c>
      <c r="E500" s="123"/>
      <c r="F500" s="206"/>
      <c r="G500" s="4"/>
    </row>
    <row r="501" spans="2:7" x14ac:dyDescent="0.2">
      <c r="B501" s="47">
        <v>2</v>
      </c>
      <c r="C501" s="3" t="s">
        <v>145</v>
      </c>
      <c r="D501" s="5">
        <v>1.86</v>
      </c>
      <c r="E501" s="123"/>
      <c r="F501" s="206"/>
      <c r="G501" s="4"/>
    </row>
    <row r="502" spans="2:7" x14ac:dyDescent="0.2">
      <c r="B502" s="47">
        <v>3</v>
      </c>
      <c r="C502" s="3" t="s">
        <v>146</v>
      </c>
      <c r="D502" s="5">
        <v>1.04</v>
      </c>
      <c r="E502" s="123"/>
      <c r="F502" s="206"/>
      <c r="G502" s="4"/>
    </row>
    <row r="503" spans="2:7" x14ac:dyDescent="0.2">
      <c r="B503" s="47">
        <v>4</v>
      </c>
      <c r="C503" s="3" t="s">
        <v>147</v>
      </c>
      <c r="D503" s="5">
        <v>1.3</v>
      </c>
      <c r="E503" s="123"/>
      <c r="F503" s="206"/>
      <c r="G503" s="4"/>
    </row>
    <row r="504" spans="2:7" x14ac:dyDescent="0.2">
      <c r="B504" s="47">
        <v>5</v>
      </c>
      <c r="C504" s="3" t="s">
        <v>148</v>
      </c>
      <c r="D504" s="5">
        <v>1.76</v>
      </c>
      <c r="E504" s="123"/>
      <c r="F504" s="206"/>
      <c r="G504" s="4"/>
    </row>
    <row r="505" spans="2:7" x14ac:dyDescent="0.2">
      <c r="B505" s="47">
        <v>6</v>
      </c>
      <c r="C505" s="3" t="s">
        <v>149</v>
      </c>
      <c r="D505" s="5">
        <v>1.32</v>
      </c>
      <c r="E505" s="123"/>
      <c r="F505" s="206"/>
      <c r="G505" s="4"/>
    </row>
    <row r="506" spans="2:7" x14ac:dyDescent="0.2">
      <c r="B506" s="47">
        <v>7</v>
      </c>
      <c r="C506" s="3" t="s">
        <v>150</v>
      </c>
      <c r="D506" s="5">
        <v>1.86</v>
      </c>
      <c r="E506" s="123"/>
      <c r="F506" s="206"/>
      <c r="G506" s="4"/>
    </row>
    <row r="507" spans="2:7" x14ac:dyDescent="0.2">
      <c r="B507" s="47">
        <v>8</v>
      </c>
      <c r="C507" s="3" t="s">
        <v>151</v>
      </c>
      <c r="D507" s="5">
        <v>0.04</v>
      </c>
      <c r="E507" s="123"/>
      <c r="F507" s="206"/>
      <c r="G507" s="4"/>
    </row>
    <row r="508" spans="2:7" x14ac:dyDescent="0.2">
      <c r="B508" s="47">
        <v>9</v>
      </c>
      <c r="C508" s="3" t="s">
        <v>152</v>
      </c>
      <c r="D508" s="5">
        <v>1.45</v>
      </c>
      <c r="E508" s="123"/>
      <c r="F508" s="206"/>
      <c r="G508" s="4"/>
    </row>
    <row r="509" spans="2:7" x14ac:dyDescent="0.2">
      <c r="B509" s="47">
        <v>10</v>
      </c>
      <c r="C509" s="3" t="s">
        <v>153</v>
      </c>
      <c r="D509" s="5">
        <v>1.3</v>
      </c>
      <c r="E509" s="123"/>
      <c r="F509" s="206"/>
      <c r="G509" s="4"/>
    </row>
    <row r="510" spans="2:7" x14ac:dyDescent="0.2">
      <c r="B510" s="47">
        <v>11</v>
      </c>
      <c r="C510" s="3" t="s">
        <v>154</v>
      </c>
      <c r="D510" s="5">
        <v>0.04</v>
      </c>
      <c r="E510" s="123"/>
      <c r="F510" s="206"/>
      <c r="G510" s="4"/>
    </row>
    <row r="511" spans="2:7" x14ac:dyDescent="0.2">
      <c r="B511" s="47">
        <v>12</v>
      </c>
      <c r="C511" s="3" t="s">
        <v>155</v>
      </c>
      <c r="D511" s="5">
        <v>1.86</v>
      </c>
      <c r="E511" s="123"/>
      <c r="F511" s="206"/>
      <c r="G511" s="4"/>
    </row>
    <row r="512" spans="2:7" x14ac:dyDescent="0.2">
      <c r="B512" s="47">
        <v>13</v>
      </c>
      <c r="C512" s="3" t="s">
        <v>156</v>
      </c>
      <c r="D512" s="5">
        <v>0.05</v>
      </c>
      <c r="E512" s="123"/>
      <c r="F512" s="206"/>
      <c r="G512" s="4"/>
    </row>
    <row r="513" spans="2:7" x14ac:dyDescent="0.2">
      <c r="B513" s="47">
        <v>14</v>
      </c>
      <c r="C513" s="3" t="s">
        <v>157</v>
      </c>
      <c r="D513" s="5">
        <v>1.41</v>
      </c>
      <c r="E513" s="123"/>
      <c r="F513" s="206"/>
      <c r="G513" s="4"/>
    </row>
    <row r="514" spans="2:7" x14ac:dyDescent="0.2">
      <c r="B514" s="47">
        <v>15</v>
      </c>
      <c r="C514" s="3" t="s">
        <v>158</v>
      </c>
      <c r="D514" s="5"/>
      <c r="E514" s="123"/>
      <c r="F514" s="206"/>
      <c r="G514" s="4"/>
    </row>
    <row r="515" spans="2:7" x14ac:dyDescent="0.2">
      <c r="B515" s="47">
        <v>15.1</v>
      </c>
      <c r="C515" s="3" t="s">
        <v>110</v>
      </c>
      <c r="D515" s="5">
        <v>1.55</v>
      </c>
      <c r="E515" s="123"/>
      <c r="F515" s="206"/>
      <c r="G515" s="4"/>
    </row>
    <row r="516" spans="2:7" ht="12.75" thickBot="1" x14ac:dyDescent="0.25">
      <c r="B516" s="47">
        <v>15.2</v>
      </c>
      <c r="C516" s="3" t="s">
        <v>58</v>
      </c>
      <c r="D516" s="5">
        <v>0.06</v>
      </c>
      <c r="E516" s="123"/>
      <c r="F516" s="206"/>
      <c r="G516" s="4"/>
    </row>
    <row r="517" spans="2:7" ht="12.75" thickBot="1" x14ac:dyDescent="0.25">
      <c r="B517" s="121"/>
      <c r="C517" s="46" t="s">
        <v>206</v>
      </c>
      <c r="D517" s="46"/>
      <c r="E517" s="122"/>
      <c r="F517" s="206"/>
      <c r="G517" s="4"/>
    </row>
    <row r="518" spans="2:7" x14ac:dyDescent="0.2">
      <c r="B518" s="47">
        <v>1</v>
      </c>
      <c r="C518" s="42" t="s">
        <v>160</v>
      </c>
      <c r="D518" s="5">
        <v>1.86</v>
      </c>
      <c r="E518" s="123"/>
      <c r="F518" s="206"/>
      <c r="G518" s="4"/>
    </row>
    <row r="519" spans="2:7" x14ac:dyDescent="0.2">
      <c r="B519" s="47">
        <v>2</v>
      </c>
      <c r="C519" s="42" t="s">
        <v>161</v>
      </c>
      <c r="D519" s="5">
        <v>1.97</v>
      </c>
      <c r="E519" s="123"/>
      <c r="F519" s="206"/>
      <c r="G519" s="4"/>
    </row>
    <row r="520" spans="2:7" x14ac:dyDescent="0.2">
      <c r="B520" s="47">
        <v>3</v>
      </c>
      <c r="C520" s="42" t="s">
        <v>162</v>
      </c>
      <c r="D520" s="5">
        <v>1.3</v>
      </c>
      <c r="E520" s="123"/>
      <c r="F520" s="206"/>
      <c r="G520" s="4"/>
    </row>
    <row r="521" spans="2:7" x14ac:dyDescent="0.2">
      <c r="B521" s="47">
        <v>4</v>
      </c>
      <c r="C521" s="42" t="s">
        <v>163</v>
      </c>
      <c r="D521" s="5">
        <v>1.2</v>
      </c>
      <c r="E521" s="123"/>
      <c r="F521" s="206"/>
      <c r="G521" s="4"/>
    </row>
    <row r="522" spans="2:7" x14ac:dyDescent="0.2">
      <c r="B522" s="47">
        <v>5</v>
      </c>
      <c r="C522" s="42" t="s">
        <v>164</v>
      </c>
      <c r="D522" s="5">
        <v>1.76</v>
      </c>
      <c r="E522" s="123"/>
      <c r="F522" s="206"/>
      <c r="G522" s="4"/>
    </row>
    <row r="523" spans="2:7" ht="12.75" thickBot="1" x14ac:dyDescent="0.25">
      <c r="B523" s="124">
        <v>6</v>
      </c>
      <c r="C523" s="127" t="s">
        <v>165</v>
      </c>
      <c r="D523" s="37">
        <v>1.55</v>
      </c>
      <c r="E523" s="126"/>
      <c r="F523" s="206"/>
      <c r="G523" s="4"/>
    </row>
    <row r="524" spans="2:7" ht="12.75" thickBot="1" x14ac:dyDescent="0.25">
      <c r="B524" s="121"/>
      <c r="C524" s="46" t="s">
        <v>186</v>
      </c>
      <c r="D524" s="45"/>
      <c r="E524" s="122"/>
      <c r="F524" s="206"/>
      <c r="G524" s="4"/>
    </row>
    <row r="525" spans="2:7" x14ac:dyDescent="0.2">
      <c r="B525" s="47">
        <v>1</v>
      </c>
      <c r="C525" s="42" t="s">
        <v>166</v>
      </c>
      <c r="D525" s="5">
        <v>1.1399999999999999</v>
      </c>
      <c r="E525" s="123"/>
      <c r="F525" s="206"/>
      <c r="G525" s="4"/>
    </row>
    <row r="526" spans="2:7" x14ac:dyDescent="0.2">
      <c r="B526" s="47">
        <v>2</v>
      </c>
      <c r="C526" s="42" t="s">
        <v>167</v>
      </c>
      <c r="D526" s="5">
        <v>1.08</v>
      </c>
      <c r="E526" s="123"/>
      <c r="F526" s="206"/>
      <c r="G526" s="4"/>
    </row>
    <row r="527" spans="2:7" x14ac:dyDescent="0.2">
      <c r="B527" s="47">
        <v>3</v>
      </c>
      <c r="C527" s="42" t="s">
        <v>168</v>
      </c>
      <c r="D527" s="5">
        <v>1.07</v>
      </c>
      <c r="E527" s="123"/>
      <c r="F527" s="206"/>
      <c r="G527" s="4"/>
    </row>
    <row r="528" spans="2:7" x14ac:dyDescent="0.2">
      <c r="B528" s="47">
        <v>4</v>
      </c>
      <c r="C528" s="42" t="s">
        <v>169</v>
      </c>
      <c r="D528" s="5">
        <v>1.08</v>
      </c>
      <c r="E528" s="123"/>
      <c r="F528" s="206"/>
      <c r="G528" s="4"/>
    </row>
    <row r="529" spans="2:7" x14ac:dyDescent="0.2">
      <c r="B529" s="47">
        <v>5</v>
      </c>
      <c r="C529" s="42" t="s">
        <v>170</v>
      </c>
      <c r="D529" s="5">
        <v>1.04</v>
      </c>
      <c r="E529" s="123"/>
      <c r="F529" s="206"/>
      <c r="G529" s="4"/>
    </row>
    <row r="530" spans="2:7" x14ac:dyDescent="0.2">
      <c r="B530" s="47">
        <v>6</v>
      </c>
      <c r="C530" s="42" t="s">
        <v>209</v>
      </c>
      <c r="D530" s="5">
        <v>1.24</v>
      </c>
      <c r="E530" s="123"/>
      <c r="F530" s="206"/>
      <c r="G530" s="4"/>
    </row>
    <row r="531" spans="2:7" x14ac:dyDescent="0.2">
      <c r="B531" s="47">
        <v>7</v>
      </c>
      <c r="C531" s="42" t="s">
        <v>171</v>
      </c>
      <c r="D531" s="5">
        <v>1.24</v>
      </c>
      <c r="E531" s="123"/>
      <c r="F531" s="206"/>
      <c r="G531" s="4"/>
    </row>
    <row r="532" spans="2:7" x14ac:dyDescent="0.2">
      <c r="B532" s="47">
        <v>8</v>
      </c>
      <c r="C532" s="42" t="s">
        <v>172</v>
      </c>
      <c r="D532" s="5">
        <v>1.92</v>
      </c>
      <c r="E532" s="123"/>
      <c r="F532" s="206"/>
      <c r="G532" s="4"/>
    </row>
    <row r="533" spans="2:7" x14ac:dyDescent="0.2">
      <c r="B533" s="47">
        <v>9</v>
      </c>
      <c r="C533" s="42" t="s">
        <v>142</v>
      </c>
      <c r="D533" s="5">
        <v>1.22</v>
      </c>
      <c r="E533" s="123"/>
      <c r="F533" s="206"/>
      <c r="G533" s="4"/>
    </row>
    <row r="534" spans="2:7" x14ac:dyDescent="0.2">
      <c r="B534" s="47">
        <v>10</v>
      </c>
      <c r="C534" s="42" t="s">
        <v>173</v>
      </c>
      <c r="D534" s="5">
        <v>1.04</v>
      </c>
      <c r="E534" s="123"/>
      <c r="F534" s="206"/>
      <c r="G534" s="4"/>
    </row>
    <row r="535" spans="2:7" ht="12.75" thickBot="1" x14ac:dyDescent="0.25">
      <c r="B535" s="47">
        <v>11</v>
      </c>
      <c r="C535" s="42" t="s">
        <v>207</v>
      </c>
      <c r="D535" s="5">
        <v>1.04</v>
      </c>
      <c r="E535" s="123"/>
      <c r="F535" s="206"/>
      <c r="G535" s="4"/>
    </row>
    <row r="536" spans="2:7" ht="12.75" thickBot="1" x14ac:dyDescent="0.25">
      <c r="B536" s="121"/>
      <c r="C536" s="46" t="s">
        <v>185</v>
      </c>
      <c r="D536" s="45"/>
      <c r="E536" s="122"/>
      <c r="F536" s="206"/>
      <c r="G536" s="4"/>
    </row>
    <row r="537" spans="2:7" x14ac:dyDescent="0.2">
      <c r="B537" s="47">
        <v>1</v>
      </c>
      <c r="C537" s="42" t="s">
        <v>174</v>
      </c>
      <c r="D537" s="5">
        <v>1.1399999999999999</v>
      </c>
      <c r="E537" s="123"/>
      <c r="F537" s="206"/>
      <c r="G537" s="4"/>
    </row>
    <row r="538" spans="2:7" x14ac:dyDescent="0.2">
      <c r="B538" s="47">
        <v>2</v>
      </c>
      <c r="C538" s="42" t="s">
        <v>175</v>
      </c>
      <c r="D538" s="5"/>
      <c r="E538" s="123"/>
      <c r="F538" s="206"/>
      <c r="G538" s="4"/>
    </row>
    <row r="539" spans="2:7" x14ac:dyDescent="0.2">
      <c r="B539" s="47">
        <v>2.1</v>
      </c>
      <c r="C539" s="42" t="s">
        <v>110</v>
      </c>
      <c r="D539" s="5">
        <v>1.1399999999999999</v>
      </c>
      <c r="E539" s="123"/>
      <c r="F539" s="206"/>
      <c r="G539" s="4"/>
    </row>
    <row r="540" spans="2:7" x14ac:dyDescent="0.2">
      <c r="B540" s="47">
        <v>2.2000000000000002</v>
      </c>
      <c r="C540" s="42" t="s">
        <v>58</v>
      </c>
      <c r="D540" s="5">
        <v>0.06</v>
      </c>
      <c r="E540" s="123"/>
      <c r="F540" s="206"/>
      <c r="G540" s="4"/>
    </row>
    <row r="541" spans="2:7" x14ac:dyDescent="0.2">
      <c r="B541" s="47">
        <v>2.2999999999999998</v>
      </c>
      <c r="C541" s="42" t="s">
        <v>176</v>
      </c>
      <c r="D541" s="5">
        <v>0.05</v>
      </c>
      <c r="E541" s="123"/>
      <c r="F541" s="206"/>
      <c r="G541" s="4"/>
    </row>
    <row r="542" spans="2:7" x14ac:dyDescent="0.2">
      <c r="B542" s="47">
        <v>2.4</v>
      </c>
      <c r="C542" s="42" t="s">
        <v>177</v>
      </c>
      <c r="D542" s="5">
        <v>2.0099999999999998</v>
      </c>
      <c r="E542" s="123"/>
      <c r="F542" s="206"/>
      <c r="G542" s="4"/>
    </row>
    <row r="543" spans="2:7" x14ac:dyDescent="0.2">
      <c r="B543" s="47">
        <v>2.5</v>
      </c>
      <c r="C543" s="42" t="s">
        <v>178</v>
      </c>
      <c r="D543" s="5">
        <v>3.39</v>
      </c>
      <c r="E543" s="123"/>
      <c r="F543" s="206"/>
      <c r="G543" s="4"/>
    </row>
    <row r="544" spans="2:7" x14ac:dyDescent="0.2">
      <c r="B544" s="47">
        <v>2.6</v>
      </c>
      <c r="C544" s="42" t="s">
        <v>179</v>
      </c>
      <c r="D544" s="5">
        <v>0.06</v>
      </c>
      <c r="E544" s="123"/>
      <c r="F544" s="206"/>
      <c r="G544" s="4"/>
    </row>
    <row r="545" spans="2:7" x14ac:dyDescent="0.2">
      <c r="B545" s="47">
        <v>2.7</v>
      </c>
      <c r="C545" s="42" t="s">
        <v>180</v>
      </c>
      <c r="D545" s="5">
        <v>2.82</v>
      </c>
      <c r="E545" s="123"/>
      <c r="F545" s="206"/>
      <c r="G545" s="4"/>
    </row>
    <row r="546" spans="2:7" x14ac:dyDescent="0.2">
      <c r="B546" s="47">
        <v>2.8</v>
      </c>
      <c r="C546" s="42" t="s">
        <v>181</v>
      </c>
      <c r="D546" s="5">
        <v>1.94</v>
      </c>
      <c r="E546" s="123"/>
      <c r="F546" s="206"/>
      <c r="G546" s="4"/>
    </row>
    <row r="547" spans="2:7" x14ac:dyDescent="0.2">
      <c r="B547" s="47">
        <v>2.9</v>
      </c>
      <c r="C547" s="42" t="s">
        <v>182</v>
      </c>
      <c r="D547" s="5">
        <v>1.55</v>
      </c>
      <c r="E547" s="123"/>
      <c r="F547" s="206"/>
      <c r="G547" s="4"/>
    </row>
    <row r="548" spans="2:7" x14ac:dyDescent="0.2">
      <c r="B548" s="128">
        <v>2.1</v>
      </c>
      <c r="C548" s="42" t="s">
        <v>183</v>
      </c>
      <c r="D548" s="5">
        <v>1.45</v>
      </c>
      <c r="E548" s="123"/>
      <c r="F548" s="206"/>
      <c r="G548" s="4"/>
    </row>
    <row r="549" spans="2:7" x14ac:dyDescent="0.2">
      <c r="B549" s="128">
        <v>2.11</v>
      </c>
      <c r="C549" s="42" t="s">
        <v>208</v>
      </c>
      <c r="D549" s="5">
        <v>0.06</v>
      </c>
      <c r="E549" s="123"/>
      <c r="F549" s="206"/>
      <c r="G549" s="4"/>
    </row>
    <row r="550" spans="2:7" ht="12.75" thickBot="1" x14ac:dyDescent="0.25">
      <c r="B550" s="128">
        <v>2.12</v>
      </c>
      <c r="C550" s="42" t="s">
        <v>184</v>
      </c>
      <c r="D550" s="5">
        <v>2.0699999999999998</v>
      </c>
      <c r="E550" s="123"/>
      <c r="F550" s="206"/>
      <c r="G550" s="4"/>
    </row>
    <row r="551" spans="2:7" ht="12.75" thickBot="1" x14ac:dyDescent="0.25">
      <c r="B551" s="121"/>
      <c r="C551" s="46" t="s">
        <v>196</v>
      </c>
      <c r="D551" s="45"/>
      <c r="E551" s="122"/>
      <c r="F551" s="206"/>
      <c r="G551" s="4"/>
    </row>
    <row r="552" spans="2:7" x14ac:dyDescent="0.2">
      <c r="B552" s="47">
        <v>1</v>
      </c>
      <c r="C552" s="42" t="s">
        <v>187</v>
      </c>
      <c r="D552" s="5">
        <v>1.86</v>
      </c>
      <c r="E552" s="123"/>
      <c r="F552" s="206"/>
      <c r="G552" s="4"/>
    </row>
    <row r="553" spans="2:7" x14ac:dyDescent="0.2">
      <c r="B553" s="47">
        <v>2</v>
      </c>
      <c r="C553" s="42" t="s">
        <v>188</v>
      </c>
      <c r="D553" s="5">
        <v>1.45</v>
      </c>
      <c r="E553" s="123"/>
      <c r="F553" s="206"/>
      <c r="G553" s="4"/>
    </row>
    <row r="554" spans="2:7" x14ac:dyDescent="0.2">
      <c r="B554" s="47">
        <v>3</v>
      </c>
      <c r="C554" s="42" t="s">
        <v>189</v>
      </c>
      <c r="D554" s="5">
        <v>1.24</v>
      </c>
      <c r="E554" s="123"/>
      <c r="F554" s="206"/>
      <c r="G554" s="4"/>
    </row>
    <row r="555" spans="2:7" x14ac:dyDescent="0.2">
      <c r="B555" s="47">
        <v>4</v>
      </c>
      <c r="C555" s="42" t="s">
        <v>190</v>
      </c>
      <c r="D555" s="5">
        <v>1.18</v>
      </c>
      <c r="E555" s="123"/>
      <c r="F555" s="206"/>
      <c r="G555" s="4"/>
    </row>
    <row r="556" spans="2:7" ht="12.75" thickBot="1" x14ac:dyDescent="0.25">
      <c r="B556" s="47">
        <v>5</v>
      </c>
      <c r="C556" s="42" t="s">
        <v>191</v>
      </c>
      <c r="D556" s="5">
        <v>1.76</v>
      </c>
      <c r="E556" s="123"/>
      <c r="F556" s="206"/>
      <c r="G556" s="4"/>
    </row>
    <row r="557" spans="2:7" ht="12.75" thickBot="1" x14ac:dyDescent="0.25">
      <c r="B557" s="48"/>
      <c r="C557" s="130" t="s">
        <v>197</v>
      </c>
      <c r="D557" s="12"/>
      <c r="E557" s="129"/>
      <c r="F557" s="206"/>
      <c r="G557" s="4"/>
    </row>
    <row r="558" spans="2:7" x14ac:dyDescent="0.2">
      <c r="B558" s="47">
        <v>1</v>
      </c>
      <c r="C558" s="42" t="s">
        <v>192</v>
      </c>
      <c r="D558" s="5">
        <v>1.33</v>
      </c>
      <c r="E558" s="123"/>
      <c r="F558" s="206"/>
      <c r="G558" s="4"/>
    </row>
    <row r="559" spans="2:7" x14ac:dyDescent="0.2">
      <c r="B559" s="47">
        <v>2</v>
      </c>
      <c r="C559" s="42" t="s">
        <v>193</v>
      </c>
      <c r="D559" s="5">
        <v>1</v>
      </c>
      <c r="E559" s="123"/>
      <c r="F559" s="206"/>
      <c r="G559" s="4"/>
    </row>
    <row r="560" spans="2:7" x14ac:dyDescent="0.2">
      <c r="B560" s="47">
        <v>3</v>
      </c>
      <c r="C560" s="42" t="s">
        <v>194</v>
      </c>
      <c r="D560" s="5">
        <v>1.1599999999999999</v>
      </c>
      <c r="E560" s="123"/>
      <c r="F560" s="206"/>
      <c r="G560" s="4"/>
    </row>
    <row r="561" spans="2:7" x14ac:dyDescent="0.2">
      <c r="B561" s="124">
        <v>4</v>
      </c>
      <c r="C561" s="127" t="s">
        <v>195</v>
      </c>
      <c r="D561" s="37">
        <v>1.33</v>
      </c>
      <c r="E561" s="126"/>
      <c r="F561" s="206"/>
      <c r="G561" s="4"/>
    </row>
  </sheetData>
  <sheetProtection sheet="1" objects="1" scenarios="1"/>
  <protectedRanges>
    <protectedRange sqref="B1:F3" name="Rango2"/>
    <protectedRange sqref="E10:E14 F18:F21 F26 F31 F33 D37:D40 D43:D45 D48:D51" name="Rango1"/>
  </protectedRanges>
  <mergeCells count="17">
    <mergeCell ref="J55:K55"/>
    <mergeCell ref="H173:J173"/>
    <mergeCell ref="H113:J113"/>
    <mergeCell ref="C289:F289"/>
    <mergeCell ref="D344:E344"/>
    <mergeCell ref="C231:F231"/>
    <mergeCell ref="C113:F113"/>
    <mergeCell ref="C141:F141"/>
    <mergeCell ref="C173:F173"/>
    <mergeCell ref="B1:F3"/>
    <mergeCell ref="B54:F54"/>
    <mergeCell ref="J54:L54"/>
    <mergeCell ref="D5:E5"/>
    <mergeCell ref="D8:E8"/>
    <mergeCell ref="B4:F4"/>
    <mergeCell ref="B22:F22"/>
    <mergeCell ref="B28:F28"/>
  </mergeCells>
  <pageMargins left="0.23622047244094491" right="0.23622047244094491" top="0.74803149606299213" bottom="0.74803149606299213" header="0.31496062992125984" footer="0.31496062992125984"/>
  <pageSetup orientation="portrait" r:id="rId1"/>
  <headerFooter>
    <oddHeader>&amp;R&amp;K01+048Manuel Rodríguez Mendoza  &amp;K01+000&amp;G</oddHeader>
    <oddFooter xml:space="preserve">&amp;C&amp;8&amp;K01+049Dom. Antonio Álvarez del Castillo 4277 Col. Lomas de Guadalupe C. P. 450387 Zapopan, Jalisco. 
T. (52) 33 12 04 67 10 C. (52) 33 36 67 23 30 manuel@iamanuelrodriguez.com &amp;10&amp;K01+034www.iamanuelrodriguez.com&amp;8&amp;K01+049 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2020-01-15T00:57:22Z</dcterms:created>
  <dcterms:modified xsi:type="dcterms:W3CDTF">2023-08-08T19:46:39Z</dcterms:modified>
</cp:coreProperties>
</file>